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<sst xmlns="http://schemas.openxmlformats.org/spreadsheetml/2006/main" count="1074" uniqueCount="885">
  <si>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</si>
  <si>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</si>
  <si>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</si>
  <si>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</si>
  <si>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</si>
  <si>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</si>
  <si>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</si>
  <si>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</si>
  <si>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</si>
  <si>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</si>
  <si>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</si>
  <si>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</si>
  <si>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</si>
  <si>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</si>
  <si>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</si>
  <si>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</si>
  <si>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</si>
  <si>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</si>
  <si>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</si>
  <si>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</si>
  <si>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</si>
  <si>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</si>
  <si>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</si>
  <si>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</si>
  <si>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</si>
  <si>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</si>
  <si>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</si>
  <si>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</si>
  <si>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</si>
  <si>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</si>
  <si>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</si>
  <si>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</si>
  <si>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</si>
  <si>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</si>
  <si>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</si>
  <si>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</si>
  <si>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</si>
  <si>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</si>
  <si>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</si>
  <si>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</si>
  <si>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</si>
  <si>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</si>
  <si>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</si>
  <si>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</si>
  <si>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</si>
  <si>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</si>
  <si>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</si>
  <si>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</si>
  <si>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</si>
  <si>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</si>
  <si>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</si>
  <si>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</si>
  <si>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</si>
  <si>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</si>
  <si>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</si>
  <si>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</si>
  <si>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</si>
  <si>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</si>
  <si>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</si>
  <si>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</si>
  <si>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</si>
  <si>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</si>
  <si>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</si>
  <si>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</si>
  <si>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</si>
  <si>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</si>
  <si>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</si>
  <si>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</si>
  <si>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</si>
  <si>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</si>
  <si>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</si>
  <si>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</si>
  <si>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</si>
  <si>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</si>
  <si>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</si>
  <si>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</si>
  <si>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</si>
  <si>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</si>
  <si>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</si>
  <si>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</si>
  <si>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</si>
  <si>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</si>
  <si>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</si>
  <si>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</si>
  <si>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</si>
  <si>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</si>
  <si>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</si>
  <si>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</si>
  <si>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</si>
  <si>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</si>
  <si>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</si>
  <si>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</si>
  <si>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</si>
  <si>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</si>
  <si>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</si>
  <si>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</si>
  <si>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</si>
  <si>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</si>
  <si>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</si>
  <si>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</si>
  <si>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</si>
  <si>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</si>
  <si>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</si>
  <si>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</si>
  <si>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</si>
  <si>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</si>
  <si>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</si>
  <si>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</si>
  <si>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</si>
  <si>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</si>
  <si>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</si>
  <si>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</si>
  <si>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</si>
  <si>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</si>
  <si>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</si>
  <si>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</si>
  <si>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</si>
  <si>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</si>
  <si>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</si>
  <si>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</si>
  <si>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</si>
  <si>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</si>
  <si>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</si>
  <si>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</si>
  <si>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</si>
  <si>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</si>
  <si>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</si>
  <si>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</si>
  <si>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</si>
  <si>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</si>
  <si>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</si>
  <si>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</si>
  <si>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</si>
  <si>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</si>
  <si>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</si>
  <si>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</si>
  <si>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</si>
  <si>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</si>
  <si>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</si>
  <si>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</si>
  <si>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</si>
  <si>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</si>
  <si>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</si>
  <si>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</si>
  <si>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</si>
  <si>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</si>
  <si>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</si>
  <si>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</si>
  <si>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</si>
  <si>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</si>
  <si>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</si>
  <si>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</si>
  <si>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</si>
  <si>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</si>
  <si>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</si>
  <si>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</si>
  <si>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</si>
  <si>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</si>
  <si>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</si>
  <si>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</si>
  <si>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</si>
  <si>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</si>
  <si>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</si>
  <si>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</si>
  <si>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</si>
  <si>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</si>
  <si>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</si>
  <si>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</si>
  <si>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</si>
  <si>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</si>
  <si>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</si>
  <si>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</si>
  <si>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</si>
  <si>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</si>
  <si>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</si>
  <si>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</si>
  <si>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</si>
  <si>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</si>
  <si>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</si>
  <si>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</si>
  <si>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</si>
  <si>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</si>
  <si>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</si>
  <si>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</si>
  <si>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</si>
  <si>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</si>
  <si>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</si>
  <si>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</si>
  <si>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</si>
  <si>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</si>
  <si>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</si>
  <si>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</si>
  <si>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</si>
  <si>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</si>
  <si>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</si>
  <si>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</si>
  <si>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</si>
  <si>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</si>
  <si>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</si>
  <si>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</si>
  <si>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</si>
  <si>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</si>
  <si>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</si>
  <si>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</si>
  <si>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</si>
  <si>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</si>
  <si>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</si>
  <si>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</si>
  <si>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</si>
  <si>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</si>
  <si>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</si>
  <si>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</si>
  <si>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</si>
  <si>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</si>
  <si>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</si>
  <si>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</si>
  <si>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</si>
  <si>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</si>
  <si>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</si>
  <si>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</si>
  <si>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</si>
  <si>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</si>
  <si>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</si>
  <si>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</si>
  <si>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</si>
  <si>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</si>
  <si>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</si>
  <si>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</si>
  <si>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</si>
  <si>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</si>
  <si>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</si>
  <si>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</si>
  <si>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</si>
  <si>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</si>
  <si>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</si>
  <si>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</si>
  <si>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</si>
  <si>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</si>
  <si>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</si>
  <si>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</si>
  <si>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</si>
  <si>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</si>
  <si>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</si>
  <si>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</si>
  <si>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</si>
  <si>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</si>
  <si>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</si>
  <si>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</si>
  <si>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</si>
  <si>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</si>
  <si>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</si>
  <si>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</si>
  <si>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</si>
  <si>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</si>
  <si>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</si>
  <si>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</si>
  <si>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</si>
  <si>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</si>
  <si>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</si>
  <si>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</si>
  <si>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</si>
  <si>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</si>
  <si>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</si>
  <si>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</si>
  <si>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</si>
  <si>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</si>
  <si>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</si>
  <si>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</si>
  <si>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</si>
  <si>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</si>
  <si>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</si>
  <si>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</si>
  <si>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</si>
  <si>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</si>
  <si>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</si>
  <si>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</si>
  <si>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</si>
  <si>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</si>
  <si>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</si>
  <si>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</si>
  <si>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</si>
  <si>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</si>
  <si>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</si>
  <si>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</si>
  <si>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</si>
  <si>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</si>
  <si>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</si>
  <si>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</si>
  <si>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</si>
  <si>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</si>
  <si>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</si>
  <si>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</si>
  <si>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</si>
  <si>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</si>
  <si>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</si>
  <si>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</si>
  <si>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</si>
  <si>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</si>
  <si>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</si>
  <si>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</si>
  <si>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</si>
  <si>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</si>
  <si>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</si>
  <si>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</si>
  <si>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</si>
  <si>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</si>
  <si>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</si>
  <si>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</si>
  <si>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</si>
  <si>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</si>
  <si>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</si>
  <si>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</si>
  <si>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</si>
  <si>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</si>
  <si>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</si>
  <si>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</si>
  <si>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</si>
  <si>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</si>
  <si>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</si>
  <si>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</si>
  <si>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</si>
  <si>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</si>
  <si>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</si>
  <si>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</si>
  <si>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</si>
  <si>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</si>
  <si>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</si>
  <si>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</si>
  <si>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</si>
  <si>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</si>
  <si>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</si>
  <si>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</si>
  <si>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</si>
  <si>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</si>
  <si>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</si>
  <si>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</si>
  <si>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</si>
  <si>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</si>
  <si>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</si>
  <si>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</si>
  <si>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</si>
  <si>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</si>
  <si>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</si>
  <si>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</si>
  <si>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</si>
  <si>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</si>
  <si>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</si>
  <si>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</si>
  <si>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</si>
  <si>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</si>
  <si>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</si>
  <si>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</si>
  <si>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</si>
  <si>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</si>
  <si>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</si>
  <si>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</si>
  <si>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</si>
  <si>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</si>
  <si>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</si>
  <si>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</si>
  <si>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</si>
  <si>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</si>
  <si>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</si>
  <si>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</si>
  <si>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</si>
  <si>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</si>
  <si>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</si>
  <si>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</si>
  <si>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</si>
  <si>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</si>
  <si>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</si>
  <si>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</si>
  <si>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</si>
  <si>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</si>
  <si>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</si>
  <si>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</si>
  <si>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</si>
  <si>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</si>
  <si>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</si>
  <si>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</si>
  <si>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</si>
  <si>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</si>
  <si>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</si>
  <si>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</si>
  <si>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</si>
  <si>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</si>
  <si>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</si>
  <si>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</si>
  <si>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</si>
  <si>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</si>
  <si>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</si>
  <si>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</si>
  <si>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</si>
  <si>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</si>
  <si>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</si>
  <si>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</si>
  <si>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</si>
  <si>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</si>
  <si>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</si>
  <si>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</si>
  <si>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</si>
  <si>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</si>
  <si>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</si>
  <si>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</si>
  <si>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</si>
  <si>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</si>
  <si>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</si>
  <si>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</si>
  <si>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</si>
  <si>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</si>
  <si>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</si>
  <si>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</si>
  <si>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</si>
  <si>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</si>
  <si>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</si>
  <si>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</si>
  <si>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</si>
  <si>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</si>
  <si>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</si>
  <si>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</si>
  <si>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</si>
  <si>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</si>
  <si>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</si>
  <si>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</si>
  <si>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</si>
  <si>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</si>
  <si>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</si>
  <si>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</si>
  <si>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</si>
  <si>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</si>
  <si>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</si>
  <si>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</si>
  <si>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</si>
  <si>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</si>
  <si>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</si>
  <si>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</si>
  <si>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</si>
  <si>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</si>
  <si>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</si>
  <si>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</si>
  <si>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</si>
  <si>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</si>
  <si>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</si>
  <si>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</si>
  <si>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</si>
  <si>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</si>
  <si>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</si>
  <si>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</si>
  <si>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</si>
  <si>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</si>
  <si>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</si>
  <si>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</si>
  <si>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</si>
  <si>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</si>
  <si>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</si>
  <si>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</si>
  <si>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</si>
  <si>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</si>
  <si>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</si>
  <si>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</si>
  <si>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</si>
  <si>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</si>
  <si>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</si>
  <si>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</si>
  <si>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</si>
  <si>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</si>
  <si>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</si>
  <si>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</si>
  <si>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</si>
  <si>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</si>
  <si>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</si>
  <si>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</si>
  <si>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</si>
  <si>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</si>
  <si>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</si>
  <si>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</si>
  <si>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</si>
  <si>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</si>
  <si>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</si>
  <si>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</si>
  <si>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</si>
  <si>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</si>
  <si>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</si>
  <si>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</si>
  <si>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</si>
  <si>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</si>
  <si>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</si>
  <si>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</si>
  <si>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</si>
  <si>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</si>
  <si>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</si>
  <si>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</si>
  <si>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</si>
  <si>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</si>
  <si>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</si>
  <si>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</si>
  <si>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</si>
  <si>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</si>
  <si>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</si>
  <si>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</si>
  <si>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</si>
  <si>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</si>
  <si>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</si>
  <si>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</si>
  <si>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</si>
  <si>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</si>
  <si>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</si>
  <si>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</si>
  <si>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</si>
  <si>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</si>
  <si>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</si>
  <si>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</si>
  <si>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</si>
  <si>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</si>
  <si>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</si>
  <si>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</si>
  <si>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</si>
  <si>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</si>
  <si>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</si>
  <si>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</si>
  <si>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</si>
  <si>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</si>
  <si>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</si>
  <si>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</si>
  <si>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</si>
  <si>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</si>
  <si>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</si>
  <si>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</si>
  <si>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</si>
  <si>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</si>
  <si>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</si>
  <si>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</si>
  <si>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</si>
  <si>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</si>
  <si>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</si>
  <si>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</si>
  <si>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</si>
  <si>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</si>
  <si>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</si>
  <si>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</si>
  <si>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</si>
  <si>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</si>
  <si>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</si>
  <si>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</si>
  <si>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</si>
  <si>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</si>
  <si>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</si>
  <si>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</si>
  <si>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</si>
  <si>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</si>
  <si>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</si>
  <si>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</si>
  <si>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</si>
  <si>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</si>
  <si>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</si>
  <si>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</si>
  <si>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</si>
  <si>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</si>
  <si>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</si>
  <si>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</si>
  <si>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</si>
  <si>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</si>
  <si>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</si>
  <si>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</si>
  <si>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</si>
  <si>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</si>
  <si>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</si>
  <si>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</si>
  <si>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</si>
  <si>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</si>
  <si>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</si>
  <si>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</si>
  <si>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</si>
  <si>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</si>
  <si>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</si>
  <si>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</si>
  <si>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</si>
  <si>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</si>
  <si>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</si>
  <si>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</si>
  <si>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</si>
  <si>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</si>
  <si>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</si>
  <si>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</si>
  <si>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</si>
  <si>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</si>
  <si>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</si>
  <si>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</si>
  <si>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</si>
  <si>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</si>
  <si>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</si>
  <si>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</si>
  <si>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</si>
  <si>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</si>
  <si>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</si>
  <si>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</si>
  <si>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</si>
  <si>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</si>
  <si>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</si>
  <si>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</si>
  <si>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</si>
  <si>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</si>
  <si>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</si>
  <si>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</si>
  <si>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</si>
  <si>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</si>
  <si>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</si>
  <si>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</si>
  <si>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</si>
  <si>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</si>
  <si>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</si>
  <si>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</si>
  <si>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</si>
  <si>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</si>
  <si>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</si>
  <si>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</si>
  <si>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</si>
  <si>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</si>
  <si>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</si>
  <si>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</si>
  <si>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</si>
  <si>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</si>
  <si>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</si>
  <si>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</si>
  <si>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</si>
  <si>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</si>
  <si>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</si>
  <si>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</si>
  <si>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</si>
  <si>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</si>
  <si>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</si>
  <si>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</si>
  <si>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</si>
  <si>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</si>
  <si>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</si>
  <si>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</si>
  <si>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</si>
  <si>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</si>
  <si>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</si>
  <si>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</si>
  <si>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</si>
  <si>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</si>
  <si>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</si>
  <si>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</si>
  <si>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</si>
  <si>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</si>
  <si>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</si>
  <si>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</si>
  <si>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</si>
  <si>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</si>
  <si>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</si>
  <si>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</si>
  <si>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</si>
  <si>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</si>
  <si>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</si>
  <si>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</si>
  <si>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</si>
  <si>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</si>
  <si>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</si>
  <si>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</si>
  <si>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</si>
  <si>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</si>
  <si>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</si>
  <si>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</si>
  <si>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</si>
  <si>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</si>
  <si>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</si>
  <si>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</si>
  <si>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</si>
  <si>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</si>
  <si>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</si>
  <si>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</si>
  <si>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</si>
  <si>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</si>
  <si>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</si>
  <si>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</si>
  <si>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</si>
  <si>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</si>
  <si>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</si>
  <si>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</si>
  <si>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</si>
  <si>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</si>
  <si>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</si>
  <si>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</si>
  <si>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</si>
  <si>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</si>
  <si>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</si>
  <si>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</si>
  <si>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</si>
  <si>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</si>
  <si>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</si>
  <si>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</si>
  <si>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</si>
  <si>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</si>
  <si>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</si>
  <si>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</si>
  <si>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</si>
  <si>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</si>
  <si>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</si>
  <si>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</si>
  <si>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</si>
  <si>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</si>
  <si>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</si>
  <si>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</si>
  <si>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</si>
  <si>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</si>
  <si>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</si>
  <si>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</si>
  <si>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</si>
  <si>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</si>
  <si>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</si>
  <si>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</si>
  <si>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</si>
  <si>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</si>
  <si>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</si>
  <si>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</si>
  <si>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</si>
  <si>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</si>
  <si>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</si>
  <si>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</si>
  <si>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</si>
  <si>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</si>
  <si>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</si>
  <si>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</si>
  <si>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</si>
  <si>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</si>
  <si>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</si>
  <si>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</si>
  <si>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</si>
  <si>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</si>
  <si>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</si>
  <si>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</si>
  <si>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</si>
  <si>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</si>
  <si>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</si>
  <si>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</si>
  <si>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</si>
  <si>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</si>
  <si>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</si>
  <si>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</si>
  <si>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</si>
  <si>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</si>
  <si>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</si>
  <si>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</si>
  <si>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</si>
  <si>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</si>
  <si>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</si>
  <si>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</si>
  <si>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</si>
  <si>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</si>
  <si>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</si>
  <si>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</si>
  <si>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</si>
  <si>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</si>
  <si>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</si>
  <si>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</si>
  <si>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</si>
  <si>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</si>
  <si>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</si>
  <si>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</si>
  <si>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</si>
  <si>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</si>
  <si>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</si>
  <si>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</si>
  <si>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</si>
  <si>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</si>
  <si>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</si>
  <si>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</si>
  <si>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</si>
  <si>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</si>
  <si>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</si>
  <si>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</si>
  <si>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</si>
  <si>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</si>
  <si>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</si>
  <si>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</si>
  <si>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</si>
  <si>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</si>
  <si>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</si>
  <si>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</si>
  <si>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</si>
  <si>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</si>
  <si>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</si>
  <si>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</si>
  <si>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</si>
  <si>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</si>
  <si>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</si>
  <si>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</si>
  <si>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</si>
  <si>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</si>
  <si>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</si>
  <si>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</si>
  <si>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</si>
  <si>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</si>
  <si>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</si>
  <si>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</si>
  <si>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</si>
  <si>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</si>
  <si>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</si>
  <si>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</si>
  <si>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</si>
  <si>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</si>
  <si>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</si>
  <si>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</si>
  <si>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</si>
  <si>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</si>
  <si>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</si>
  <si>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</si>
  <si>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</si>
  <si>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</si>
  <si>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</si>
  <si>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</si>
  <si>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</si>
  <si>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</si>
  <si>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</si>
  <si>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</si>
  <si>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</si>
  <si>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</si>
  <si>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</si>
  <si>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</si>
  <si>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</si>
  <si>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</si>
  <si>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</si>
  <si>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</si>
  <si>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</si>
  <si>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</si>
  <si>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</si>
  <si>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</si>
  <si>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</si>
  <si>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</si>
  <si>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</si>
  <si>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</si>
  <si>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</si>
  <si>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</si>
  <si>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</si>
  <si>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</si>
  <si>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</si>
  <si>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</si>
  <si>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</si>
  <si>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</si>
  <si>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</si>
  <si>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</si>
  <si>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</si>
  <si>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</si>
  <si>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</si>
  <si>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</si>
  <si>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</si>
  <si>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</si>
  <si>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</si>
  <si>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</si>
  <si>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</si>
  <si>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</si>
  <si>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</si>
  <si>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</si>
  <si>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</si>
  <si>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</si>
  <si>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</si>
  <si>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</si>
  <si>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</si>
  <si>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</si>
  <si>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</si>
  <si>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</si>
  <si>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</si>
  <si>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</si>
  <si>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</si>
  <si>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</si>
  <si>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</si>
  <si>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</si>
  <si>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</si>
  <si>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</si>
  <si>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</si>
  <si>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</si>
  <si>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</si>
  <si>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</si>
  <si>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</si>
  <si>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</si>
  <si>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</si>
  <si>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</si>
  <si>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01.01.2014 г. до 31.03.2014 г.</t>
  </si>
  <si>
    <t>Дата на съставяне: 22.04.2014 г.</t>
  </si>
  <si>
    <t>22.04.2014 г.</t>
  </si>
  <si>
    <t xml:space="preserve">Дата на съставяне:     22.04.2014 г.                                  </t>
  </si>
  <si>
    <t xml:space="preserve">Дата  на съставяне:22.04.2014 г.                                                                                                                                </t>
  </si>
  <si>
    <t xml:space="preserve">Дата на съставяне: 22.04.2014 г.                    </t>
  </si>
  <si>
    <t>Дата на съставяне:22.04.2014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</si>
</sst>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4">
      <selection activeCell="B98" sqref="B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4510</v>
      </c>
      <c r="D12" s="151">
        <v>4753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6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8005</v>
      </c>
      <c r="D19" s="155">
        <f>SUM(D11:D18)</f>
        <v>8244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1006</v>
      </c>
      <c r="H27" s="154">
        <f>SUM(H28:H30)</f>
        <v>1669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1306</v>
      </c>
      <c r="H28" s="152">
        <v>2253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-300</v>
      </c>
      <c r="H29" s="316">
        <v>-584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-60</v>
      </c>
      <c r="H32" s="316">
        <v>-74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946</v>
      </c>
      <c r="H33" s="154">
        <f>H27+H31+H32</f>
        <v>1595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10099</v>
      </c>
      <c r="H36" s="154">
        <f>H25+H17+H33</f>
        <v>10748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14021</v>
      </c>
      <c r="D55" s="155">
        <f>D19+D20+D21+D27+D32+D45+D51+D53+D54</f>
        <v>14260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3187</v>
      </c>
      <c r="H61" s="154">
        <f>SUM(H62:H68)</f>
        <v>3125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</v>
      </c>
      <c r="D64" s="155">
        <f>SUM(D58:D63)</f>
        <v>5</v>
      </c>
      <c r="E64" s="237" t="s">
        <v>200</v>
      </c>
      <c r="F64" s="242" t="s">
        <v>201</v>
      </c>
      <c r="G64" s="152">
        <v>463</v>
      </c>
      <c r="H64" s="152">
        <v>437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56</v>
      </c>
      <c r="H66" s="152">
        <v>60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18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11</v>
      </c>
      <c r="E68" s="237" t="s">
        <v>213</v>
      </c>
      <c r="F68" s="242" t="s">
        <v>214</v>
      </c>
      <c r="G68" s="152">
        <v>2654</v>
      </c>
      <c r="H68" s="152">
        <v>2610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794</v>
      </c>
      <c r="H69" s="152">
        <v>470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3981</v>
      </c>
      <c r="H71" s="161">
        <f>H59+H60+H61+H69+H70</f>
        <v>3595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42</v>
      </c>
      <c r="D74" s="151">
        <v>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53</v>
      </c>
      <c r="D75" s="155">
        <f>SUM(D67:D74)</f>
        <v>77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3981</v>
      </c>
      <c r="H79" s="162">
        <f>H71+H74+H75+H76</f>
        <v>3595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</v>
      </c>
      <c r="D93" s="155">
        <f>D64+D75+D84+D91+D92</f>
        <v>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14080</v>
      </c>
      <c r="D94" s="164">
        <f>D93+D55</f>
        <v>14343</v>
      </c>
      <c r="E94" s="449" t="s">
        <v>270</v>
      </c>
      <c r="F94" s="289" t="s">
        <v>271</v>
      </c>
      <c r="G94" s="165">
        <f>G36+G39+G55+G79</f>
        <v>14080</v>
      </c>
      <c r="H94" s="165">
        <f>H36+H39+H55+H79</f>
        <v>14343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C48" sqref="C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01.01.2014 г. до 31.03.2014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2</v>
      </c>
      <c r="E9" s="298" t="s">
        <v>284</v>
      </c>
      <c r="F9" s="549" t="s">
        <v>285</v>
      </c>
      <c r="G9" s="550"/>
      <c r="H9" s="550">
        <v>0</v>
      </c>
    </row>
    <row r="10" spans="1:8" ht="12">
      <c r="A10" s="298" t="s">
        <v>286</v>
      </c>
      <c r="B10" s="299" t="s">
        <v>287</v>
      </c>
      <c r="C10" s="46">
        <v>7</v>
      </c>
      <c r="D10" s="46">
        <v>3</v>
      </c>
      <c r="E10" s="298" t="s">
        <v>288</v>
      </c>
      <c r="F10" s="549" t="s">
        <v>289</v>
      </c>
      <c r="G10" s="550">
        <v>0</v>
      </c>
      <c r="H10" s="550">
        <v>2</v>
      </c>
    </row>
    <row r="11" spans="1:8" ht="12">
      <c r="A11" s="298" t="s">
        <v>290</v>
      </c>
      <c r="B11" s="299" t="s">
        <v>291</v>
      </c>
      <c r="C11" s="46">
        <v>41</v>
      </c>
      <c r="D11" s="46">
        <v>41</v>
      </c>
      <c r="E11" s="300" t="s">
        <v>292</v>
      </c>
      <c r="F11" s="549" t="s">
        <v>293</v>
      </c>
      <c r="G11" s="550">
        <v>17</v>
      </c>
      <c r="H11" s="550">
        <v>0</v>
      </c>
    </row>
    <row r="12" spans="1:8" ht="12">
      <c r="A12" s="298" t="s">
        <v>294</v>
      </c>
      <c r="B12" s="299" t="s">
        <v>295</v>
      </c>
      <c r="C12" s="46">
        <v>28</v>
      </c>
      <c r="D12" s="46">
        <v>43</v>
      </c>
      <c r="E12" s="300" t="s">
        <v>78</v>
      </c>
      <c r="F12" s="549" t="s">
        <v>296</v>
      </c>
      <c r="G12" s="550">
        <v>13</v>
      </c>
      <c r="H12" s="550">
        <v>13</v>
      </c>
    </row>
    <row r="13" spans="1:18" ht="12">
      <c r="A13" s="298" t="s">
        <v>297</v>
      </c>
      <c r="B13" s="299" t="s">
        <v>298</v>
      </c>
      <c r="C13" s="46">
        <v>5</v>
      </c>
      <c r="D13" s="46">
        <v>7</v>
      </c>
      <c r="E13" s="301" t="s">
        <v>51</v>
      </c>
      <c r="F13" s="551" t="s">
        <v>299</v>
      </c>
      <c r="G13" s="548">
        <f>SUM(G9:G12)</f>
        <v>30</v>
      </c>
      <c r="H13" s="548">
        <f>SUM(H9:H12)</f>
        <v>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</v>
      </c>
      <c r="D16" s="47">
        <v>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93</v>
      </c>
      <c r="D19" s="49">
        <f>SUM(D9:D15)+D16</f>
        <v>103</v>
      </c>
      <c r="E19" s="304" t="s">
        <v>316</v>
      </c>
      <c r="F19" s="552" t="s">
        <v>317</v>
      </c>
      <c r="G19" s="550">
        <v>0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/>
      <c r="D22" s="46">
        <v>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3</v>
      </c>
      <c r="H23" s="550">
        <v>17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93</v>
      </c>
      <c r="D28" s="50">
        <f>D26+D19</f>
        <v>106</v>
      </c>
      <c r="E28" s="127" t="s">
        <v>338</v>
      </c>
      <c r="F28" s="554" t="s">
        <v>339</v>
      </c>
      <c r="G28" s="548">
        <f>G13+G15+G24</f>
        <v>33</v>
      </c>
      <c r="H28" s="548">
        <f>H13+H15+H24</f>
        <v>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60</v>
      </c>
      <c r="H30" s="53">
        <f>IF((D28-H28)&gt;0,D28-H28,0)</f>
        <v>74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93</v>
      </c>
      <c r="D33" s="49">
        <f>D28-D31+D32</f>
        <v>106</v>
      </c>
      <c r="E33" s="127" t="s">
        <v>352</v>
      </c>
      <c r="F33" s="554" t="s">
        <v>353</v>
      </c>
      <c r="G33" s="53">
        <f>G32-G31+G28</f>
        <v>33</v>
      </c>
      <c r="H33" s="53">
        <f>H32-H31+H28</f>
        <v>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60</v>
      </c>
      <c r="H34" s="548">
        <f>IF((D33-H33)&gt;0,D33-H33,0)</f>
        <v>74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60</v>
      </c>
      <c r="H39" s="559">
        <f>IF(H34&gt;0,IF(D35+H34&lt;0,0,D35+H34),IF(D34-D35&lt;0,D35-D34,0))</f>
        <v>74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60</v>
      </c>
      <c r="H41" s="52">
        <f>IF(D39=0,IF(H39-H40&gt;0,H39-H40+D40,0),IF(D39-D40&lt;0,D40-D39+H40,0))</f>
        <v>74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93</v>
      </c>
      <c r="D42" s="53">
        <f>D33+D35+D39</f>
        <v>106</v>
      </c>
      <c r="E42" s="128" t="s">
        <v>379</v>
      </c>
      <c r="F42" s="129" t="s">
        <v>380</v>
      </c>
      <c r="G42" s="53">
        <f>G39+G33</f>
        <v>93</v>
      </c>
      <c r="H42" s="53">
        <f>H39+H33</f>
        <v>106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B49" sqref="B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01.01.2014 г. до 31.03.2014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44</v>
      </c>
      <c r="D10" s="54">
        <v>26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-17</v>
      </c>
      <c r="D11" s="54">
        <v>-17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-26</v>
      </c>
      <c r="D13" s="54">
        <v>-13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-1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</v>
      </c>
      <c r="D20" s="55">
        <f>SUM(D10:D19)</f>
        <v>-5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</v>
      </c>
      <c r="D43" s="55">
        <f>D42+D32+D20</f>
        <v>-5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B38" sqref="B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01.01.2014 г. до 31.03.2014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2253</v>
      </c>
      <c r="J11" s="58">
        <f>'справка №1-БАЛАНС'!H29+'справка №1-БАЛАНС'!H32</f>
        <v>-658</v>
      </c>
      <c r="K11" s="60"/>
      <c r="L11" s="344">
        <f>SUM(C11:K11)</f>
        <v>10748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2253</v>
      </c>
      <c r="J15" s="61">
        <f t="shared" si="2"/>
        <v>-658</v>
      </c>
      <c r="K15" s="61">
        <f t="shared" si="2"/>
        <v>0</v>
      </c>
      <c r="L15" s="344">
        <f t="shared" si="1"/>
        <v>10748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-60</v>
      </c>
      <c r="K16" s="60"/>
      <c r="L16" s="344">
        <f t="shared" si="1"/>
        <v>-60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-947</v>
      </c>
      <c r="J28" s="60">
        <v>358</v>
      </c>
      <c r="K28" s="60"/>
      <c r="L28" s="344">
        <f t="shared" si="1"/>
        <v>-589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1306</v>
      </c>
      <c r="J29" s="59">
        <f t="shared" si="6"/>
        <v>-360</v>
      </c>
      <c r="K29" s="59">
        <f t="shared" si="6"/>
        <v>0</v>
      </c>
      <c r="L29" s="344">
        <f t="shared" si="1"/>
        <v>10099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1306</v>
      </c>
      <c r="J32" s="59">
        <f t="shared" si="7"/>
        <v>-360</v>
      </c>
      <c r="K32" s="59">
        <f t="shared" si="7"/>
        <v>0</v>
      </c>
      <c r="L32" s="344">
        <f t="shared" si="1"/>
        <v>10099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9" t="s">
        <v>868</v>
      </c>
      <c r="E38" s="579"/>
      <c r="F38" s="579"/>
      <c r="G38" s="579"/>
      <c r="H38" s="579"/>
      <c r="I38" s="579"/>
      <c r="J38" s="15" t="s">
        <v>869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01.01.2014 г. до 31.03.2014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1483</v>
      </c>
      <c r="L10" s="65">
        <v>41</v>
      </c>
      <c r="M10" s="65"/>
      <c r="N10" s="74">
        <f aca="true" t="shared" si="4" ref="N10:N39">K10+L10-M10</f>
        <v>1524</v>
      </c>
      <c r="O10" s="65"/>
      <c r="P10" s="65"/>
      <c r="Q10" s="74">
        <f t="shared" si="0"/>
        <v>1524</v>
      </c>
      <c r="R10" s="74">
        <f t="shared" si="1"/>
        <v>4510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6</v>
      </c>
      <c r="F11" s="189"/>
      <c r="G11" s="74">
        <f t="shared" si="2"/>
        <v>155</v>
      </c>
      <c r="H11" s="65"/>
      <c r="I11" s="65"/>
      <c r="J11" s="74">
        <f t="shared" si="3"/>
        <v>155</v>
      </c>
      <c r="K11" s="65">
        <v>149</v>
      </c>
      <c r="L11" s="65">
        <v>0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7</v>
      </c>
      <c r="F17" s="194">
        <f>SUM(F9:F16)</f>
        <v>0</v>
      </c>
      <c r="G17" s="74">
        <f t="shared" si="2"/>
        <v>9740</v>
      </c>
      <c r="H17" s="75">
        <f>SUM(H9:H16)</f>
        <v>0</v>
      </c>
      <c r="I17" s="75">
        <f>SUM(I9:I16)</f>
        <v>0</v>
      </c>
      <c r="J17" s="74">
        <f t="shared" si="3"/>
        <v>9740</v>
      </c>
      <c r="K17" s="75">
        <f>SUM(K9:K16)</f>
        <v>1694</v>
      </c>
      <c r="L17" s="75">
        <f>SUM(L9:L16)</f>
        <v>41</v>
      </c>
      <c r="M17" s="75">
        <f>SUM(M9:M16)</f>
        <v>0</v>
      </c>
      <c r="N17" s="74">
        <f t="shared" si="4"/>
        <v>1735</v>
      </c>
      <c r="O17" s="75">
        <f>SUM(O9:O16)</f>
        <v>0</v>
      </c>
      <c r="P17" s="75">
        <f>SUM(P9:P16)</f>
        <v>0</v>
      </c>
      <c r="Q17" s="74">
        <f t="shared" si="5"/>
        <v>1735</v>
      </c>
      <c r="R17" s="74">
        <f t="shared" si="6"/>
        <v>8005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7</v>
      </c>
      <c r="F40" s="438">
        <f aca="true" t="shared" si="13" ref="F40:R40">F17+F18+F19+F25+F38+F39</f>
        <v>0</v>
      </c>
      <c r="G40" s="438">
        <f t="shared" si="13"/>
        <v>15756</v>
      </c>
      <c r="H40" s="438">
        <f t="shared" si="13"/>
        <v>0</v>
      </c>
      <c r="I40" s="438">
        <f t="shared" si="13"/>
        <v>0</v>
      </c>
      <c r="J40" s="438">
        <f t="shared" si="13"/>
        <v>15756</v>
      </c>
      <c r="K40" s="438">
        <f t="shared" si="13"/>
        <v>1694</v>
      </c>
      <c r="L40" s="438">
        <f t="shared" si="13"/>
        <v>41</v>
      </c>
      <c r="M40" s="438">
        <f t="shared" si="13"/>
        <v>0</v>
      </c>
      <c r="N40" s="438">
        <f t="shared" si="13"/>
        <v>1735</v>
      </c>
      <c r="O40" s="438">
        <f t="shared" si="13"/>
        <v>0</v>
      </c>
      <c r="P40" s="438">
        <f t="shared" si="13"/>
        <v>0</v>
      </c>
      <c r="Q40" s="438">
        <f t="shared" si="13"/>
        <v>1735</v>
      </c>
      <c r="R40" s="438">
        <f t="shared" si="13"/>
        <v>14021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01.01.2014 г. до 31.03.2014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42</v>
      </c>
      <c r="D38" s="105">
        <f>SUM(D39:D42)</f>
        <v>0</v>
      </c>
      <c r="E38" s="121">
        <f>SUM(E39:E42)</f>
        <v>42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42</v>
      </c>
      <c r="D42" s="108"/>
      <c r="E42" s="120">
        <f t="shared" si="0"/>
        <v>42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53</v>
      </c>
      <c r="D43" s="104">
        <f>D24+D28+D29+D31+D30+D32+D33+D38</f>
        <v>11</v>
      </c>
      <c r="E43" s="118">
        <f>E24+E28+E29+E31+E30+E32+E33+E38</f>
        <v>42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53</v>
      </c>
      <c r="D44" s="103">
        <f>D43+D21+D19+D9</f>
        <v>11</v>
      </c>
      <c r="E44" s="118">
        <f>E43+E21+E19+E9</f>
        <v>42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3187</v>
      </c>
      <c r="D85" s="104">
        <f>SUM(D86:D90)+D94</f>
        <v>70</v>
      </c>
      <c r="E85" s="104">
        <f>SUM(E86:E90)+E94</f>
        <v>3117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463</v>
      </c>
      <c r="D87" s="108"/>
      <c r="E87" s="119">
        <f t="shared" si="1"/>
        <v>463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56</v>
      </c>
      <c r="D89" s="108">
        <v>56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2654</v>
      </c>
      <c r="D90" s="103">
        <f>SUM(D91:D93)</f>
        <v>0</v>
      </c>
      <c r="E90" s="103">
        <f>SUM(E91:E93)</f>
        <v>2654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748</v>
      </c>
      <c r="D92" s="108"/>
      <c r="E92" s="119">
        <f t="shared" si="1"/>
        <v>748</v>
      </c>
      <c r="F92" s="108"/>
    </row>
    <row r="93" spans="1:6" ht="12">
      <c r="A93" s="396" t="s">
        <v>663</v>
      </c>
      <c r="B93" s="397" t="s">
        <v>754</v>
      </c>
      <c r="C93" s="108">
        <v>1906</v>
      </c>
      <c r="D93" s="108"/>
      <c r="E93" s="119">
        <f t="shared" si="1"/>
        <v>1906</v>
      </c>
      <c r="F93" s="108"/>
    </row>
    <row r="94" spans="1:6" ht="12">
      <c r="A94" s="396" t="s">
        <v>755</v>
      </c>
      <c r="B94" s="397" t="s">
        <v>756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794</v>
      </c>
      <c r="D95" s="108"/>
      <c r="E95" s="119">
        <f t="shared" si="1"/>
        <v>794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3981</v>
      </c>
      <c r="D96" s="104">
        <f>D85+D80+D75+D71+D95</f>
        <v>70</v>
      </c>
      <c r="E96" s="104">
        <f>E85+E80+E75+E71+E95</f>
        <v>3911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3981</v>
      </c>
      <c r="D97" s="104">
        <f>D96+D68+D66</f>
        <v>70</v>
      </c>
      <c r="E97" s="104">
        <f>E96+E68+E66</f>
        <v>3911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01.01.2014 г. до 31.03.2014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4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01.01.2014 г. до 31.03.2014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2014-04-09T10:47:21Z</cp:lastPrinted>
  <dcterms:created xsi:type="dcterms:W3CDTF">2000-06-29T12:02:40Z</dcterms:created>
  <dcterms:modified xsi:type="dcterms:W3CDTF">2014-04-22T07:28:31Z</dcterms:modified>
  <cp:category/>
  <cp:version/>
  <cp:contentType/>
  <cp:contentStatus/>
</cp:coreProperties>
</file>