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<sst xmlns="http://schemas.openxmlformats.org/spreadsheetml/2006/main" count="1856" uniqueCount="665">
  <si>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</si>
  <si>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</si>
  <si>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</si>
  <si>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</si>
  <si>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</si>
  <si>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</si>
  <si>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</si>
  <si>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</si>
  <si>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</si>
  <si>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</si>
  <si>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</si>
  <si>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</si>
  <si>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</si>
  <si>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</si>
  <si>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</si>
  <si>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</si>
  <si>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</si>
  <si>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</si>
  <si>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</si>
  <si>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</si>
  <si>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</si>
  <si>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</si>
  <si>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</si>
  <si>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</si>
  <si>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</si>
  <si>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</si>
  <si>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</si>
  <si>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</si>
  <si>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</si>
  <si>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</si>
  <si>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</si>
  <si>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</si>
  <si>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</si>
  <si>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</si>
  <si>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</si>
  <si>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</si>
  <si>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</si>
  <si>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</si>
  <si>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</si>
  <si>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</si>
  <si>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</si>
  <si>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</si>
  <si>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</si>
  <si>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</si>
  <si>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</si>
  <si>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</si>
  <si>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</si>
  <si>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</si>
  <si>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</si>
  <si>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</si>
  <si>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</si>
  <si>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</si>
  <si>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</si>
  <si>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</si>
  <si>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</si>
  <si>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</si>
  <si>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</si>
  <si>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</si>
  <si>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</si>
  <si>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</si>
  <si>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</si>
  <si>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</si>
  <si>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</si>
  <si>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</si>
  <si>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</si>
  <si>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</si>
  <si>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</si>
  <si>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</si>
  <si>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</si>
  <si>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</si>
  <si>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</si>
  <si>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</si>
  <si>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</si>
  <si>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</si>
  <si>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</si>
  <si>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</si>
  <si>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</si>
  <si>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</si>
  <si>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</si>
  <si>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</si>
  <si>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</si>
  <si>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</si>
  <si>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</si>
  <si>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</si>
  <si>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</si>
  <si>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</si>
  <si>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</si>
  <si>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</si>
  <si>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</si>
  <si>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</si>
  <si>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</si>
  <si>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</si>
  <si>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</si>
  <si>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</si>
  <si>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</si>
  <si>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</si>
  <si>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</si>
  <si>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</si>
  <si>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</si>
  <si>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</si>
  <si>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</si>
  <si>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</si>
  <si>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</si>
  <si>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</si>
  <si>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</si>
  <si>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</si>
  <si>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</si>
  <si>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</si>
  <si>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</si>
  <si>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</si>
  <si>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</si>
  <si>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</si>
  <si>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</si>
  <si>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</si>
  <si>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</si>
  <si>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</si>
  <si>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</si>
  <si>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</si>
  <si>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</si>
  <si>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</si>
  <si>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</si>
  <si>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</si>
  <si>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</si>
  <si>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</si>
  <si>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</si>
  <si>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</si>
  <si>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</si>
  <si>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</si>
  <si>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</si>
  <si>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</si>
  <si>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</si>
  <si>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</si>
  <si>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</si>
  <si>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</si>
  <si>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</si>
  <si>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</si>
  <si>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</si>
  <si>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</si>
  <si>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</si>
  <si>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</si>
  <si>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</si>
  <si>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</si>
  <si>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</si>
  <si>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</si>
  <si>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</si>
  <si>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</si>
  <si>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</si>
  <si>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</si>
  <si>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</si>
  <si>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</si>
  <si>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</si>
  <si>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</si>
  <si>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</si>
  <si>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</si>
  <si>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</si>
  <si>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</si>
  <si>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</si>
  <si>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</si>
  <si>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</si>
  <si>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</si>
  <si>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</si>
  <si>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</si>
  <si>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</si>
  <si>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</si>
  <si>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</si>
  <si>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</si>
  <si>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</si>
  <si>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</si>
  <si>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</si>
  <si>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</si>
  <si>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</si>
  <si>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</si>
  <si>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</si>
  <si>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</si>
  <si>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</si>
  <si>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</si>
  <si>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</si>
  <si>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</si>
  <si>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</si>
  <si>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</si>
  <si>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</si>
  <si>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</si>
  <si>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</si>
  <si>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</si>
  <si>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</si>
  <si>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</si>
  <si>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</si>
  <si>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</si>
  <si>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</si>
  <si>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</si>
  <si>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</si>
  <si>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</si>
  <si>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</si>
  <si>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</si>
  <si>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</si>
  <si>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</si>
  <si>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</si>
  <si>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</si>
  <si>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</si>
  <si>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</si>
  <si>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</si>
  <si>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</si>
  <si>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</si>
  <si>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</si>
  <si>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</si>
  <si>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</si>
  <si>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</si>
  <si>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</si>
  <si>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</si>
  <si>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</si>
  <si>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</si>
  <si>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</si>
  <si>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</si>
  <si>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</si>
  <si>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</si>
  <si>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</si>
  <si>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</si>
  <si>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</si>
  <si>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</si>
  <si>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</si>
  <si>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</si>
  <si>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</si>
  <si>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</si>
  <si>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</si>
  <si>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</si>
  <si>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</si>
  <si>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</si>
  <si>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</si>
  <si>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</si>
  <si>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</si>
  <si>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</si>
  <si>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</si>
  <si>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</si>
  <si>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</si>
  <si>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</si>
  <si>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</si>
  <si>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</si>
  <si>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</si>
  <si>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</si>
  <si>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</si>
  <si>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</si>
  <si>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</si>
  <si>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</si>
  <si>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</si>
  <si>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</si>
  <si>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</si>
  <si>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</si>
  <si>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</si>
  <si>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</si>
  <si>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</si>
  <si>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</si>
  <si>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</si>
  <si>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</si>
  <si>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</si>
  <si>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</si>
  <si>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</si>
  <si>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</si>
  <si>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</si>
  <si>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</si>
  <si>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</si>
  <si>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</si>
  <si>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</si>
  <si>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</si>
  <si>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</si>
  <si>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</si>
  <si>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</si>
  <si>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</si>
  <si>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</si>
  <si>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</si>
  <si>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</si>
  <si>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</si>
  <si>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</si>
  <si>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</si>
  <si>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</si>
  <si>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</si>
  <si>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</si>
  <si>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</si>
  <si>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</si>
  <si>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</si>
  <si>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</si>
  <si>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</si>
  <si>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</si>
  <si>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</si>
  <si>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</si>
  <si>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</si>
  <si>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</si>
  <si>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</si>
  <si>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</si>
  <si>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</si>
  <si>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</si>
  <si>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</si>
  <si>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</si>
  <si>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</si>
  <si>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</si>
  <si>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</si>
  <si>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</si>
  <si>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</si>
  <si>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</si>
  <si>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</si>
  <si>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</si>
  <si>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</si>
  <si>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</si>
  <si>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</si>
  <si>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</si>
  <si>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</si>
  <si>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</si>
  <si>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</si>
  <si>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</si>
  <si>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</si>
  <si>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</si>
  <si>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</si>
  <si>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</si>
  <si>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</si>
  <si>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</si>
  <si>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</si>
  <si>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</si>
  <si>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</si>
  <si>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</si>
  <si>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</si>
  <si>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</si>
  <si>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</si>
  <si>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</si>
  <si>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</si>
  <si>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</si>
  <si>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</si>
  <si>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</si>
  <si>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</si>
  <si>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</si>
  <si>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</si>
  <si>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</si>
  <si>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</si>
  <si>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</si>
  <si>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</si>
  <si>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</si>
  <si>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</si>
  <si>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</si>
  <si>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</si>
  <si>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</si>
  <si>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</si>
  <si>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</si>
  <si>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</si>
  <si>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</si>
  <si>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</si>
  <si>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</si>
  <si>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</si>
  <si>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</si>
  <si>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</si>
  <si>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</si>
  <si>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</si>
  <si>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</si>
  <si>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</si>
  <si>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</si>
  <si>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</si>
  <si>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</si>
  <si>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</si>
  <si>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</si>
  <si>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</si>
  <si>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</si>
  <si>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</si>
  <si>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</si>
  <si>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</si>
  <si>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</si>
  <si>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</si>
  <si>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</si>
  <si>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</si>
  <si>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</si>
  <si>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</si>
  <si>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</si>
  <si>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</si>
  <si>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</si>
  <si>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</si>
  <si>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</si>
  <si>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</si>
  <si>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</si>
  <si>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</si>
  <si>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</si>
  <si>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</si>
  <si>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</si>
  <si>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</si>
  <si>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</si>
  <si>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</si>
  <si>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</si>
  <si>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</si>
  <si>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</si>
  <si>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</si>
  <si>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</si>
  <si>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</si>
  <si>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</si>
  <si>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</si>
  <si>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</si>
  <si>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</si>
  <si>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</si>
  <si>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</si>
  <si>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</si>
  <si>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</si>
  <si>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</si>
  <si>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</si>
  <si>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</si>
  <si>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</si>
  <si>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</si>
  <si>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</si>
  <si>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</si>
  <si>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</si>
  <si>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</si>
  <si>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</si>
  <si>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</si>
  <si>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</si>
  <si>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</si>
  <si>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</si>
  <si>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</si>
  <si>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</si>
  <si>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</si>
  <si>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</si>
  <si>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</si>
  <si>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</si>
  <si>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</si>
  <si>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</si>
  <si>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</si>
  <si>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</si>
  <si>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</si>
  <si>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</si>
  <si>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</si>
  <si>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</si>
  <si>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</si>
  <si>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</si>
  <si>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</si>
  <si>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</si>
  <si>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</si>
  <si>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</si>
  <si>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</si>
  <si>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</si>
  <si>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</si>
  <si>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</si>
  <si>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</si>
  <si>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</si>
  <si>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</si>
  <si>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</si>
  <si>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</si>
  <si>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</si>
  <si>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</si>
  <si>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</si>
  <si>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</si>
  <si>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</si>
  <si>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</si>
  <si>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</si>
  <si>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</si>
  <si>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</si>
  <si>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</si>
  <si>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</si>
  <si>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</si>
  <si>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</si>
  <si>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</si>
  <si>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</si>
  <si>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</si>
  <si>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</si>
  <si>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</si>
  <si>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</si>
  <si>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</si>
  <si>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</si>
  <si>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</si>
  <si>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</si>
  <si>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</si>
  <si>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</si>
  <si>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</si>
  <si>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</si>
  <si>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</si>
  <si>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</si>
  <si>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</si>
  <si>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</si>
  <si>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</si>
  <si>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</si>
  <si>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</si>
  <si>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</si>
  <si>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</si>
  <si>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</si>
  <si>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</si>
  <si>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</si>
  <si>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</si>
  <si>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</si>
  <si>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</si>
  <si>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</si>
  <si>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</si>
  <si>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</si>
  <si>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</si>
  <si>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</si>
  <si>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</si>
  <si>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</si>
  <si>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</si>
  <si>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</si>
  <si>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</si>
  <si>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</si>
  <si>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</si>
  <si>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</si>
  <si>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</si>
  <si>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</si>
  <si>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</si>
  <si>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</si>
  <si>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</si>
  <si>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</si>
  <si>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</si>
  <si>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</si>
  <si>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</si>
  <si>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</si>
  <si>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</si>
  <si>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</si>
  <si>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</si>
  <si>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</si>
  <si>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</si>
  <si>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</si>
  <si>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</si>
  <si>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</si>
  <si>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</si>
  <si>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</si>
  <si>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</si>
  <si>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</si>
  <si>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</si>
  <si>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</si>
  <si>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</si>
  <si>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</si>
  <si>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</si>
  <si>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</si>
  <si>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</si>
  <si>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</si>
  <si>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</si>
  <si>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</si>
  <si>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</si>
  <si>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</si>
  <si>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</si>
  <si>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</si>
  <si>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</si>
  <si>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</si>
  <si>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</si>
  <si>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</si>
  <si>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</si>
  <si>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</si>
  <si>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</si>
  <si>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</si>
  <si>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</si>
  <si>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</si>
  <si>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</si>
  <si>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</si>
  <si>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</si>
  <si>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</si>
  <si>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</si>
  <si>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</si>
  <si>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</si>
  <si>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</si>
  <si>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</si>
  <si>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</si>
  <si>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</si>
  <si>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</si>
  <si>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</si>
  <si>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</si>
  <si>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</si>
  <si>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</si>
  <si>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</si>
  <si>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</si>
  <si>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</si>
  <si>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</si>
  <si>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</si>
  <si>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</si>
  <si>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</si>
  <si>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</si>
  <si>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</si>
  <si>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</si>
  <si>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</si>
  <si>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</si>
  <si>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</si>
  <si>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</si>
  <si>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</si>
  <si>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</si>
  <si>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</si>
  <si>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</si>
  <si>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</si>
  <si>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</si>
  <si>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</si>
  <si>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</si>
  <si>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</si>
  <si>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</si>
  <si>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</si>
  <si>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</si>
  <si>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</si>
  <si>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</si>
  <si>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</si>
  <si>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</si>
  <si>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</si>
  <si>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</si>
  <si>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</si>
  <si>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</si>
  <si>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</si>
  <si>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</si>
  <si>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</si>
  <si>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</si>
  <si>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</si>
  <si>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</si>
  <si>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</si>
  <si>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</si>
  <si>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</si>
  <si>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</si>
  <si>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</si>
  <si>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</si>
  <si>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</si>
  <si>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</si>
  <si>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</si>
  <si>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</si>
  <si>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</si>
  <si>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</si>
  <si>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</si>
  <si>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</si>
  <si>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</si>
  <si>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</si>
  <si>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</si>
  <si>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</si>
  <si>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</si>
  <si>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</si>
  <si>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</si>
  <si>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</si>
  <si>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</si>
  <si>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</si>
  <si>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</si>
  <si>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</si>
  <si>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</si>
  <si>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</si>
  <si>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</si>
  <si>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</si>
  <si>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</si>
  <si>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</si>
  <si>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</si>
  <si>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</si>
  <si>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</si>
  <si>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</si>
  <si>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</si>
  <si>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</si>
  <si>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</si>
  <si>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</si>
  <si>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</si>
  <si>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</si>
  <si>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</si>
  <si>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</si>
  <si>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</si>
  <si>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</si>
  <si>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</si>
  <si>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</si>
  <si>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</si>
  <si>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</si>
  <si>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</si>
  <si>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</si>
  <si>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</si>
  <si>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</si>
  <si>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</si>
  <si>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</si>
  <si>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</si>
  <si>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</si>
  <si>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</si>
  <si>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</si>
  <si>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</si>
  <si>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</si>
  <si>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</si>
  <si>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</si>
  <si>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</si>
  <si>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Анелия Русанова</t>
  </si>
  <si>
    <t>Главен счетоводител</t>
  </si>
  <si>
    <t>office@favhold.com</t>
  </si>
  <si>
    <t>www.favhold.com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</si>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</sst>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42735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42790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Анелия Русанова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42370</v>
      </c>
    </row>
    <row r="10" spans="1:2" ht="15.75">
      <c r="A10" s="7" t="s">
        <v>2</v>
      </c>
      <c r="B10" s="316">
        <v>42735</v>
      </c>
    </row>
    <row r="11" spans="1:2" ht="15.75">
      <c r="A11" s="7" t="s">
        <v>640</v>
      </c>
      <c r="B11" s="316">
        <v>42790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663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F84" sqref="F8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4043</v>
      </c>
      <c r="D12" s="118">
        <v>4043</v>
      </c>
      <c r="E12" s="66" t="s">
        <v>25</v>
      </c>
      <c r="F12" s="69" t="s">
        <v>26</v>
      </c>
      <c r="G12" s="119">
        <v>2357</v>
      </c>
      <c r="H12" s="118">
        <v>2357</v>
      </c>
    </row>
    <row r="13" spans="1:8" ht="15.75">
      <c r="A13" s="66" t="s">
        <v>27</v>
      </c>
      <c r="B13" s="68" t="s">
        <v>28</v>
      </c>
      <c r="C13" s="119">
        <v>2495</v>
      </c>
      <c r="D13" s="118">
        <v>2561</v>
      </c>
      <c r="E13" s="66" t="s">
        <v>525</v>
      </c>
      <c r="F13" s="69" t="s">
        <v>29</v>
      </c>
      <c r="G13" s="119">
        <v>2357</v>
      </c>
      <c r="H13" s="118">
        <v>2357</v>
      </c>
    </row>
    <row r="14" spans="1:8" ht="15.75">
      <c r="A14" s="66" t="s">
        <v>30</v>
      </c>
      <c r="B14" s="68" t="s">
        <v>31</v>
      </c>
      <c r="C14" s="119">
        <v>13001</v>
      </c>
      <c r="D14" s="118">
        <v>12583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1367</v>
      </c>
      <c r="D15" s="118">
        <v>1330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417</v>
      </c>
      <c r="D16" s="118">
        <v>482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25</v>
      </c>
      <c r="D17" s="118">
        <v>20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6451</v>
      </c>
      <c r="D18" s="118">
        <v>6207</v>
      </c>
      <c r="E18" s="249" t="s">
        <v>47</v>
      </c>
      <c r="F18" s="248" t="s">
        <v>48</v>
      </c>
      <c r="G18" s="347">
        <f>G12+G15+G16+G17</f>
        <v>2357</v>
      </c>
      <c r="H18" s="348">
        <f>H12+H15+H16+H17</f>
        <v>2357</v>
      </c>
    </row>
    <row r="19" spans="1:8" ht="15.75">
      <c r="A19" s="66" t="s">
        <v>49</v>
      </c>
      <c r="B19" s="68" t="s">
        <v>50</v>
      </c>
      <c r="C19" s="119">
        <v>1018</v>
      </c>
      <c r="D19" s="118">
        <v>1050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28817</v>
      </c>
      <c r="D20" s="336">
        <f>SUM(D12:D19)</f>
        <v>28276</v>
      </c>
      <c r="E20" s="66" t="s">
        <v>54</v>
      </c>
      <c r="F20" s="69" t="s">
        <v>55</v>
      </c>
      <c r="G20" s="119">
        <v>14</v>
      </c>
      <c r="H20" s="118">
        <v>14</v>
      </c>
    </row>
    <row r="21" spans="1:8" ht="15.75">
      <c r="A21" s="76" t="s">
        <v>56</v>
      </c>
      <c r="B21" s="72" t="s">
        <v>57</v>
      </c>
      <c r="C21" s="244">
        <v>128</v>
      </c>
      <c r="D21" s="245">
        <v>143</v>
      </c>
      <c r="E21" s="66" t="s">
        <v>58</v>
      </c>
      <c r="F21" s="69" t="s">
        <v>59</v>
      </c>
      <c r="G21" s="119">
        <v>6382</v>
      </c>
      <c r="H21" s="118">
        <v>6253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20512</v>
      </c>
      <c r="H22" s="352">
        <f>SUM(H23:H25)</f>
        <v>21251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698</v>
      </c>
      <c r="H23" s="118">
        <v>696</v>
      </c>
    </row>
    <row r="24" spans="1:13" ht="15.75">
      <c r="A24" s="66" t="s">
        <v>67</v>
      </c>
      <c r="B24" s="68" t="s">
        <v>68</v>
      </c>
      <c r="C24" s="119"/>
      <c r="D24" s="118">
        <v>8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3</v>
      </c>
      <c r="D25" s="118">
        <v>36</v>
      </c>
      <c r="E25" s="66" t="s">
        <v>73</v>
      </c>
      <c r="F25" s="69" t="s">
        <v>74</v>
      </c>
      <c r="G25" s="119">
        <v>19810</v>
      </c>
      <c r="H25" s="118">
        <v>20551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26908</v>
      </c>
      <c r="H26" s="336">
        <f>H20+H21+H22</f>
        <v>27518</v>
      </c>
      <c r="M26" s="74"/>
    </row>
    <row r="27" spans="1:8" ht="15.75">
      <c r="A27" s="66" t="s">
        <v>79</v>
      </c>
      <c r="B27" s="68" t="s">
        <v>80</v>
      </c>
      <c r="C27" s="119">
        <v>858</v>
      </c>
      <c r="D27" s="118">
        <v>749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861</v>
      </c>
      <c r="D28" s="336">
        <f>SUM(D24:D27)</f>
        <v>793</v>
      </c>
      <c r="E28" s="124" t="s">
        <v>84</v>
      </c>
      <c r="F28" s="69" t="s">
        <v>85</v>
      </c>
      <c r="G28" s="333">
        <f>SUM(G29:G31)</f>
        <v>89</v>
      </c>
      <c r="H28" s="334">
        <f>SUM(H29:H31)</f>
        <v>-969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4069</v>
      </c>
      <c r="H29" s="118">
        <v>3789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-3980</v>
      </c>
      <c r="H30" s="118">
        <v>-4758</v>
      </c>
      <c r="M30" s="74"/>
    </row>
    <row r="31" spans="1:8" ht="15.75">
      <c r="A31" s="66" t="s">
        <v>91</v>
      </c>
      <c r="B31" s="68" t="s">
        <v>92</v>
      </c>
      <c r="C31" s="119">
        <v>1394</v>
      </c>
      <c r="D31" s="118">
        <v>1367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307</v>
      </c>
      <c r="M32" s="74"/>
    </row>
    <row r="33" spans="1:8" ht="15.75">
      <c r="A33" s="250" t="s">
        <v>99</v>
      </c>
      <c r="B33" s="73" t="s">
        <v>100</v>
      </c>
      <c r="C33" s="335">
        <f>C31+C32</f>
        <v>1394</v>
      </c>
      <c r="D33" s="336">
        <f>D31+D32</f>
        <v>1367</v>
      </c>
      <c r="E33" s="122" t="s">
        <v>101</v>
      </c>
      <c r="F33" s="69" t="s">
        <v>102</v>
      </c>
      <c r="G33" s="119">
        <v>-982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-893</v>
      </c>
      <c r="H34" s="336">
        <f>H28+H32+H33</f>
        <v>-662</v>
      </c>
    </row>
    <row r="35" spans="1:8" ht="15.75">
      <c r="A35" s="66" t="s">
        <v>106</v>
      </c>
      <c r="B35" s="70" t="s">
        <v>107</v>
      </c>
      <c r="C35" s="333">
        <f>SUM(C36:C39)</f>
        <v>9931</v>
      </c>
      <c r="D35" s="334">
        <f>SUM(D36:D39)</f>
        <v>9931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28372</v>
      </c>
      <c r="H37" s="338">
        <f>H26+H18+H34</f>
        <v>29213</v>
      </c>
    </row>
    <row r="38" spans="1:13" ht="15.75">
      <c r="A38" s="66" t="s">
        <v>113</v>
      </c>
      <c r="B38" s="68" t="s">
        <v>114</v>
      </c>
      <c r="C38" s="119">
        <v>9931</v>
      </c>
      <c r="D38" s="118">
        <v>9931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12638</v>
      </c>
      <c r="H40" s="321">
        <v>13129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6003</v>
      </c>
      <c r="H44" s="118">
        <v>6021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1499</v>
      </c>
      <c r="H45" s="118">
        <v>409</v>
      </c>
    </row>
    <row r="46" spans="1:13" ht="15.75">
      <c r="A46" s="241" t="s">
        <v>137</v>
      </c>
      <c r="B46" s="72" t="s">
        <v>138</v>
      </c>
      <c r="C46" s="335">
        <f>C35+C40+C45</f>
        <v>9931</v>
      </c>
      <c r="D46" s="336">
        <f>D35+D40+D45</f>
        <v>9931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4310</v>
      </c>
      <c r="D48" s="118">
        <v>4321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437</v>
      </c>
      <c r="H49" s="118">
        <v>1173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7939</v>
      </c>
      <c r="H50" s="334">
        <f>SUM(H44:H49)</f>
        <v>7603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4310</v>
      </c>
      <c r="D52" s="336">
        <f>SUM(D48:D51)</f>
        <v>4321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4</v>
      </c>
      <c r="D54" s="247">
        <v>10</v>
      </c>
      <c r="E54" s="66" t="s">
        <v>164</v>
      </c>
      <c r="F54" s="71" t="s">
        <v>165</v>
      </c>
      <c r="G54" s="119">
        <v>197</v>
      </c>
      <c r="H54" s="118">
        <v>197</v>
      </c>
    </row>
    <row r="55" spans="1:8" ht="15.75">
      <c r="A55" s="76" t="s">
        <v>166</v>
      </c>
      <c r="B55" s="72" t="s">
        <v>167</v>
      </c>
      <c r="C55" s="246">
        <v>139</v>
      </c>
      <c r="D55" s="247">
        <v>129</v>
      </c>
      <c r="E55" s="66" t="s">
        <v>168</v>
      </c>
      <c r="F55" s="71" t="s">
        <v>169</v>
      </c>
      <c r="G55" s="119">
        <v>1018</v>
      </c>
      <c r="H55" s="118">
        <v>1112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45584</v>
      </c>
      <c r="D56" s="340">
        <f>D20+D21+D22+D28+D33+D46+D52+D54+D55</f>
        <v>44970</v>
      </c>
      <c r="E56" s="76" t="s">
        <v>529</v>
      </c>
      <c r="F56" s="75" t="s">
        <v>172</v>
      </c>
      <c r="G56" s="337">
        <f>G50+G52+G53+G54+G55</f>
        <v>9154</v>
      </c>
      <c r="H56" s="338">
        <f>H50+H52+H53+H54+H55</f>
        <v>8912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4183</v>
      </c>
      <c r="D59" s="118">
        <v>4287</v>
      </c>
      <c r="E59" s="123" t="s">
        <v>180</v>
      </c>
      <c r="F59" s="254" t="s">
        <v>181</v>
      </c>
      <c r="G59" s="119">
        <v>4722</v>
      </c>
      <c r="H59" s="118">
        <v>3407</v>
      </c>
    </row>
    <row r="60" spans="1:13" ht="15.75">
      <c r="A60" s="66" t="s">
        <v>178</v>
      </c>
      <c r="B60" s="68" t="s">
        <v>179</v>
      </c>
      <c r="C60" s="119">
        <v>2715</v>
      </c>
      <c r="D60" s="118">
        <v>3206</v>
      </c>
      <c r="E60" s="66" t="s">
        <v>184</v>
      </c>
      <c r="F60" s="69" t="s">
        <v>185</v>
      </c>
      <c r="G60" s="119">
        <v>424</v>
      </c>
      <c r="H60" s="118">
        <v>224</v>
      </c>
      <c r="M60" s="74"/>
    </row>
    <row r="61" spans="1:8" ht="15.75">
      <c r="A61" s="66" t="s">
        <v>182</v>
      </c>
      <c r="B61" s="68" t="s">
        <v>183</v>
      </c>
      <c r="C61" s="119">
        <v>213</v>
      </c>
      <c r="D61" s="118">
        <v>222</v>
      </c>
      <c r="E61" s="122" t="s">
        <v>188</v>
      </c>
      <c r="F61" s="69" t="s">
        <v>189</v>
      </c>
      <c r="G61" s="333">
        <f>SUM(G62:G68)</f>
        <v>7733</v>
      </c>
      <c r="H61" s="334">
        <f>SUM(H62:H68)</f>
        <v>7565</v>
      </c>
    </row>
    <row r="62" spans="1:13" ht="15.75">
      <c r="A62" s="66" t="s">
        <v>186</v>
      </c>
      <c r="B62" s="70" t="s">
        <v>187</v>
      </c>
      <c r="C62" s="119">
        <v>6162</v>
      </c>
      <c r="D62" s="118">
        <v>4812</v>
      </c>
      <c r="E62" s="122" t="s">
        <v>192</v>
      </c>
      <c r="F62" s="69" t="s">
        <v>193</v>
      </c>
      <c r="G62" s="119">
        <v>4015</v>
      </c>
      <c r="H62" s="118">
        <v>4154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192</v>
      </c>
      <c r="H63" s="118">
        <v>15</v>
      </c>
    </row>
    <row r="64" spans="1:13" ht="15.75">
      <c r="A64" s="66" t="s">
        <v>194</v>
      </c>
      <c r="B64" s="68" t="s">
        <v>195</v>
      </c>
      <c r="C64" s="119">
        <v>15</v>
      </c>
      <c r="D64" s="118">
        <v>20</v>
      </c>
      <c r="E64" s="66" t="s">
        <v>199</v>
      </c>
      <c r="F64" s="69" t="s">
        <v>200</v>
      </c>
      <c r="G64" s="119">
        <v>1396</v>
      </c>
      <c r="H64" s="118">
        <v>1141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13288</v>
      </c>
      <c r="D65" s="336">
        <f>SUM(D59:D64)</f>
        <v>12547</v>
      </c>
      <c r="E65" s="66" t="s">
        <v>201</v>
      </c>
      <c r="F65" s="69" t="s">
        <v>202</v>
      </c>
      <c r="G65" s="119">
        <v>775</v>
      </c>
      <c r="H65" s="118">
        <v>1020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956</v>
      </c>
      <c r="H66" s="118">
        <v>891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218</v>
      </c>
      <c r="H67" s="118">
        <v>188</v>
      </c>
    </row>
    <row r="68" spans="1:8" ht="15.75">
      <c r="A68" s="66" t="s">
        <v>206</v>
      </c>
      <c r="B68" s="68" t="s">
        <v>207</v>
      </c>
      <c r="C68" s="119">
        <v>1008</v>
      </c>
      <c r="D68" s="118">
        <v>1314</v>
      </c>
      <c r="E68" s="66" t="s">
        <v>212</v>
      </c>
      <c r="F68" s="69" t="s">
        <v>213</v>
      </c>
      <c r="G68" s="119">
        <v>181</v>
      </c>
      <c r="H68" s="118">
        <v>156</v>
      </c>
    </row>
    <row r="69" spans="1:8" ht="15.75">
      <c r="A69" s="66" t="s">
        <v>210</v>
      </c>
      <c r="B69" s="68" t="s">
        <v>211</v>
      </c>
      <c r="C69" s="119">
        <v>2552</v>
      </c>
      <c r="D69" s="118">
        <v>2471</v>
      </c>
      <c r="E69" s="123" t="s">
        <v>79</v>
      </c>
      <c r="F69" s="69" t="s">
        <v>216</v>
      </c>
      <c r="G69" s="119">
        <v>2016</v>
      </c>
      <c r="H69" s="118">
        <v>1722</v>
      </c>
    </row>
    <row r="70" spans="1:8" ht="15.75">
      <c r="A70" s="66" t="s">
        <v>214</v>
      </c>
      <c r="B70" s="68" t="s">
        <v>215</v>
      </c>
      <c r="C70" s="119">
        <v>48</v>
      </c>
      <c r="D70" s="118">
        <v>44</v>
      </c>
      <c r="E70" s="66" t="s">
        <v>219</v>
      </c>
      <c r="F70" s="69" t="s">
        <v>220</v>
      </c>
      <c r="G70" s="119">
        <v>73</v>
      </c>
      <c r="H70" s="118">
        <v>35</v>
      </c>
    </row>
    <row r="71" spans="1:8" ht="15.75">
      <c r="A71" s="66" t="s">
        <v>217</v>
      </c>
      <c r="B71" s="68" t="s">
        <v>218</v>
      </c>
      <c r="C71" s="119">
        <v>56</v>
      </c>
      <c r="D71" s="118">
        <v>47</v>
      </c>
      <c r="E71" s="242" t="s">
        <v>47</v>
      </c>
      <c r="F71" s="71" t="s">
        <v>223</v>
      </c>
      <c r="G71" s="335">
        <f>G59+G60+G61+G69+G70</f>
        <v>14968</v>
      </c>
      <c r="H71" s="336">
        <f>H59+H60+H61+H69+H70</f>
        <v>12953</v>
      </c>
    </row>
    <row r="72" spans="1:8" ht="15.75">
      <c r="A72" s="66" t="s">
        <v>221</v>
      </c>
      <c r="B72" s="68" t="s">
        <v>222</v>
      </c>
      <c r="C72" s="119">
        <v>49</v>
      </c>
      <c r="D72" s="118">
        <v>47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97</v>
      </c>
      <c r="D73" s="118">
        <v>211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444</v>
      </c>
      <c r="D75" s="118">
        <v>433</v>
      </c>
      <c r="E75" s="253" t="s">
        <v>160</v>
      </c>
      <c r="F75" s="71" t="s">
        <v>233</v>
      </c>
      <c r="G75" s="246">
        <v>5</v>
      </c>
      <c r="H75" s="247">
        <v>1</v>
      </c>
    </row>
    <row r="76" spans="1:8" ht="15.75">
      <c r="A76" s="250" t="s">
        <v>77</v>
      </c>
      <c r="B76" s="72" t="s">
        <v>232</v>
      </c>
      <c r="C76" s="335">
        <f>SUM(C68:C75)</f>
        <v>4254</v>
      </c>
      <c r="D76" s="336">
        <f>SUM(D68:D75)</f>
        <v>4567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14973</v>
      </c>
      <c r="H79" s="338">
        <f>H71+H73+H75+H77</f>
        <v>12954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43</v>
      </c>
      <c r="D88" s="118">
        <v>38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1726</v>
      </c>
      <c r="D89" s="118">
        <v>1837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214</v>
      </c>
      <c r="D90" s="118">
        <v>205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1983</v>
      </c>
      <c r="D92" s="336">
        <f>SUM(D88:D91)</f>
        <v>2080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28</v>
      </c>
      <c r="D93" s="247">
        <v>44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19553</v>
      </c>
      <c r="D94" s="340">
        <f>D65+D76+D85+D92+D93</f>
        <v>19238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65137</v>
      </c>
      <c r="D95" s="342">
        <f>D94+D56</f>
        <v>64208</v>
      </c>
      <c r="E95" s="150" t="s">
        <v>607</v>
      </c>
      <c r="F95" s="257" t="s">
        <v>268</v>
      </c>
      <c r="G95" s="341">
        <f>G37+G40+G56+G79</f>
        <v>65137</v>
      </c>
      <c r="H95" s="342">
        <f>H37+H40+H56+H79</f>
        <v>64208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42790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Анелия Русанова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664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10082</v>
      </c>
      <c r="D12" s="238">
        <v>10722</v>
      </c>
      <c r="E12" s="116" t="s">
        <v>277</v>
      </c>
      <c r="F12" s="161" t="s">
        <v>278</v>
      </c>
      <c r="G12" s="237">
        <v>17487</v>
      </c>
      <c r="H12" s="238">
        <v>20376</v>
      </c>
    </row>
    <row r="13" spans="1:8" ht="15.75">
      <c r="A13" s="116" t="s">
        <v>279</v>
      </c>
      <c r="B13" s="112" t="s">
        <v>280</v>
      </c>
      <c r="C13" s="237">
        <v>2730</v>
      </c>
      <c r="D13" s="238">
        <v>2616</v>
      </c>
      <c r="E13" s="116" t="s">
        <v>281</v>
      </c>
      <c r="F13" s="161" t="s">
        <v>282</v>
      </c>
      <c r="G13" s="237">
        <v>1588</v>
      </c>
      <c r="H13" s="238">
        <v>1628</v>
      </c>
    </row>
    <row r="14" spans="1:8" ht="15.75">
      <c r="A14" s="116" t="s">
        <v>283</v>
      </c>
      <c r="B14" s="112" t="s">
        <v>284</v>
      </c>
      <c r="C14" s="237">
        <v>1750</v>
      </c>
      <c r="D14" s="238">
        <v>1826</v>
      </c>
      <c r="E14" s="166" t="s">
        <v>285</v>
      </c>
      <c r="F14" s="161" t="s">
        <v>286</v>
      </c>
      <c r="G14" s="237">
        <v>2065</v>
      </c>
      <c r="H14" s="238">
        <v>1376</v>
      </c>
    </row>
    <row r="15" spans="1:8" ht="15.75">
      <c r="A15" s="116" t="s">
        <v>287</v>
      </c>
      <c r="B15" s="112" t="s">
        <v>288</v>
      </c>
      <c r="C15" s="237">
        <v>7167</v>
      </c>
      <c r="D15" s="238">
        <v>6981</v>
      </c>
      <c r="E15" s="166" t="s">
        <v>79</v>
      </c>
      <c r="F15" s="161" t="s">
        <v>289</v>
      </c>
      <c r="G15" s="237">
        <v>2127</v>
      </c>
      <c r="H15" s="238">
        <v>3028</v>
      </c>
    </row>
    <row r="16" spans="1:8" ht="15.75">
      <c r="A16" s="116" t="s">
        <v>290</v>
      </c>
      <c r="B16" s="112" t="s">
        <v>291</v>
      </c>
      <c r="C16" s="237">
        <v>1397</v>
      </c>
      <c r="D16" s="238">
        <v>1365</v>
      </c>
      <c r="E16" s="157" t="s">
        <v>52</v>
      </c>
      <c r="F16" s="185" t="s">
        <v>292</v>
      </c>
      <c r="G16" s="366">
        <f>SUM(G12:G15)</f>
        <v>23267</v>
      </c>
      <c r="H16" s="367">
        <f>SUM(H12:H15)</f>
        <v>26408</v>
      </c>
    </row>
    <row r="17" spans="1:8" ht="31.5">
      <c r="A17" s="116" t="s">
        <v>293</v>
      </c>
      <c r="B17" s="112" t="s">
        <v>294</v>
      </c>
      <c r="C17" s="237">
        <v>2206</v>
      </c>
      <c r="D17" s="238">
        <v>2785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-1183</v>
      </c>
      <c r="D18" s="238">
        <v>-688</v>
      </c>
      <c r="E18" s="155" t="s">
        <v>297</v>
      </c>
      <c r="F18" s="159" t="s">
        <v>298</v>
      </c>
      <c r="G18" s="377">
        <v>102</v>
      </c>
      <c r="H18" s="378">
        <v>294</v>
      </c>
    </row>
    <row r="19" spans="1:8" ht="15.75">
      <c r="A19" s="116" t="s">
        <v>299</v>
      </c>
      <c r="B19" s="112" t="s">
        <v>300</v>
      </c>
      <c r="C19" s="237">
        <v>514</v>
      </c>
      <c r="D19" s="238">
        <v>553</v>
      </c>
      <c r="E19" s="116" t="s">
        <v>301</v>
      </c>
      <c r="F19" s="158" t="s">
        <v>302</v>
      </c>
      <c r="G19" s="237">
        <v>99</v>
      </c>
      <c r="H19" s="238">
        <v>294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24663</v>
      </c>
      <c r="D22" s="367">
        <f>SUM(D12:D18)+D19</f>
        <v>26160</v>
      </c>
      <c r="E22" s="116" t="s">
        <v>309</v>
      </c>
      <c r="F22" s="158" t="s">
        <v>310</v>
      </c>
      <c r="G22" s="237">
        <v>25</v>
      </c>
      <c r="H22" s="238">
        <v>26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333</v>
      </c>
      <c r="H23" s="238">
        <v>426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15</v>
      </c>
    </row>
    <row r="25" spans="1:8" ht="31.5">
      <c r="A25" s="116" t="s">
        <v>316</v>
      </c>
      <c r="B25" s="158" t="s">
        <v>317</v>
      </c>
      <c r="C25" s="237">
        <v>388</v>
      </c>
      <c r="D25" s="238">
        <v>389</v>
      </c>
      <c r="E25" s="116" t="s">
        <v>318</v>
      </c>
      <c r="F25" s="158" t="s">
        <v>319</v>
      </c>
      <c r="G25" s="237">
        <v>4</v>
      </c>
      <c r="H25" s="238">
        <v>12</v>
      </c>
    </row>
    <row r="26" spans="1:8" ht="31.5">
      <c r="A26" s="116" t="s">
        <v>320</v>
      </c>
      <c r="B26" s="158" t="s">
        <v>321</v>
      </c>
      <c r="C26" s="237"/>
      <c r="D26" s="238">
        <v>5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18</v>
      </c>
      <c r="D27" s="238">
        <v>22</v>
      </c>
      <c r="E27" s="157" t="s">
        <v>104</v>
      </c>
      <c r="F27" s="159" t="s">
        <v>326</v>
      </c>
      <c r="G27" s="366">
        <f>SUM(G22:G26)</f>
        <v>362</v>
      </c>
      <c r="H27" s="367">
        <f>SUM(H22:H26)</f>
        <v>479</v>
      </c>
    </row>
    <row r="28" spans="1:8" ht="15.75">
      <c r="A28" s="116" t="s">
        <v>79</v>
      </c>
      <c r="B28" s="158" t="s">
        <v>327</v>
      </c>
      <c r="C28" s="237">
        <v>62</v>
      </c>
      <c r="D28" s="238">
        <v>77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468</v>
      </c>
      <c r="D29" s="367">
        <f>SUM(D25:D28)</f>
        <v>493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25131</v>
      </c>
      <c r="D31" s="373">
        <f>D29+D22</f>
        <v>26653</v>
      </c>
      <c r="E31" s="172" t="s">
        <v>521</v>
      </c>
      <c r="F31" s="187" t="s">
        <v>331</v>
      </c>
      <c r="G31" s="174">
        <f>G16+G18+G27</f>
        <v>23731</v>
      </c>
      <c r="H31" s="175">
        <f>H16+H18+H27</f>
        <v>27181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528</v>
      </c>
      <c r="E33" s="154" t="s">
        <v>334</v>
      </c>
      <c r="F33" s="159" t="s">
        <v>335</v>
      </c>
      <c r="G33" s="366">
        <f>IF((C31-G31)&gt;0,C31-G31,0)</f>
        <v>1400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>
        <v>30</v>
      </c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25131</v>
      </c>
      <c r="D36" s="375">
        <f>D31-D34+D35</f>
        <v>26683</v>
      </c>
      <c r="E36" s="183" t="s">
        <v>346</v>
      </c>
      <c r="F36" s="177" t="s">
        <v>347</v>
      </c>
      <c r="G36" s="188">
        <f>G35-G34+G31</f>
        <v>23731</v>
      </c>
      <c r="H36" s="189">
        <f>H35-H34+H31</f>
        <v>27181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498</v>
      </c>
      <c r="E37" s="182" t="s">
        <v>350</v>
      </c>
      <c r="F37" s="187" t="s">
        <v>351</v>
      </c>
      <c r="G37" s="174">
        <f>IF((C36-G36)&gt;0,C36-G36,0)</f>
        <v>1400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-10</v>
      </c>
      <c r="D38" s="367">
        <f>D39+D40+D41</f>
        <v>10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>
        <v>40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-10</v>
      </c>
      <c r="D40" s="238">
        <v>-30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488</v>
      </c>
      <c r="E42" s="168" t="s">
        <v>362</v>
      </c>
      <c r="F42" s="117" t="s">
        <v>363</v>
      </c>
      <c r="G42" s="162">
        <f>IF(G37&gt;0,IF(C38+G37&lt;0,0,C38+G37),IF(C37-C38&lt;0,C38-C37,0))</f>
        <v>1390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0</v>
      </c>
      <c r="D43" s="238">
        <v>165</v>
      </c>
      <c r="E43" s="154" t="s">
        <v>364</v>
      </c>
      <c r="F43" s="117" t="s">
        <v>366</v>
      </c>
      <c r="G43" s="323">
        <v>408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323</v>
      </c>
      <c r="E44" s="183" t="s">
        <v>369</v>
      </c>
      <c r="F44" s="190" t="s">
        <v>370</v>
      </c>
      <c r="G44" s="188">
        <f>IF(C42=0,IF(G42-G43&gt;0,G42-G43+C43,0),IF(C42-C43&lt;0,C43-C42+G43,0))</f>
        <v>982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25121</v>
      </c>
      <c r="D45" s="369">
        <f>D36+D38+D42</f>
        <v>27181</v>
      </c>
      <c r="E45" s="191" t="s">
        <v>373</v>
      </c>
      <c r="F45" s="193" t="s">
        <v>374</v>
      </c>
      <c r="G45" s="368">
        <f>G42+G36</f>
        <v>25121</v>
      </c>
      <c r="H45" s="369">
        <f>H42+H36</f>
        <v>27181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42790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Анелия Русанова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50" sqref="D5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31.12.2016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24410</v>
      </c>
      <c r="D11" s="118">
        <v>27513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-18361</v>
      </c>
      <c r="D12" s="118">
        <v>-19633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-8551</v>
      </c>
      <c r="D14" s="118">
        <v>-8272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286</v>
      </c>
      <c r="D15" s="118">
        <v>82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-20</v>
      </c>
      <c r="D16" s="118">
        <v>-59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>
        <v>4</v>
      </c>
      <c r="D17" s="118">
        <v>4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-158</v>
      </c>
      <c r="D18" s="118">
        <v>-30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-17</v>
      </c>
      <c r="D19" s="118">
        <v>-11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-39</v>
      </c>
      <c r="D20" s="118">
        <v>-190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-2446</v>
      </c>
      <c r="D21" s="397">
        <f>SUM(D11:D20)</f>
        <v>-596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-127</v>
      </c>
      <c r="D23" s="118">
        <v>-220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79</v>
      </c>
      <c r="D24" s="118">
        <v>430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-48</v>
      </c>
      <c r="D26" s="118">
        <v>-36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-28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>
        <v>3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18</v>
      </c>
      <c r="D30" s="118">
        <v>17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-106</v>
      </c>
      <c r="D33" s="397">
        <f>SUM(D23:D32)</f>
        <v>194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6359</v>
      </c>
      <c r="D37" s="118">
        <v>5379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-4015</v>
      </c>
      <c r="D38" s="118">
        <v>-1239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-56</v>
      </c>
      <c r="D39" s="118">
        <v>-135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-47</v>
      </c>
      <c r="D40" s="118">
        <v>-62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-21</v>
      </c>
      <c r="D41" s="118">
        <v>-190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235</v>
      </c>
      <c r="D42" s="118">
        <v>-3175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2455</v>
      </c>
      <c r="D43" s="399">
        <f>SUM(D35:D42)</f>
        <v>578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-97</v>
      </c>
      <c r="D44" s="228">
        <f>D43+D33+D21</f>
        <v>176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2080</v>
      </c>
      <c r="D45" s="230">
        <v>2070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1983</v>
      </c>
      <c r="D46" s="232">
        <f>D45+D44</f>
        <v>2246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1769</v>
      </c>
      <c r="D47" s="219">
        <v>2041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214</v>
      </c>
      <c r="D48" s="202">
        <v>205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42790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Анелия Русанова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664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M31" sqref="M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31.12.2016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2357</v>
      </c>
      <c r="D13" s="322">
        <f>'1-Баланс'!H20</f>
        <v>14</v>
      </c>
      <c r="E13" s="322">
        <f>'1-Баланс'!H21</f>
        <v>6253</v>
      </c>
      <c r="F13" s="322">
        <f>'1-Баланс'!H23</f>
        <v>696</v>
      </c>
      <c r="G13" s="322">
        <f>'1-Баланс'!H24</f>
        <v>4</v>
      </c>
      <c r="H13" s="323">
        <v>20551</v>
      </c>
      <c r="I13" s="322">
        <f>'1-Баланс'!H29+'1-Баланс'!H32</f>
        <v>4096</v>
      </c>
      <c r="J13" s="322">
        <f>'1-Баланс'!H30+'1-Баланс'!H33</f>
        <v>-4758</v>
      </c>
      <c r="K13" s="323"/>
      <c r="L13" s="322">
        <f>SUM(C13:K13)</f>
        <v>29213</v>
      </c>
      <c r="M13" s="324">
        <f>'1-Баланс'!H40</f>
        <v>13129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2357</v>
      </c>
      <c r="D17" s="391">
        <f aca="true" t="shared" si="2" ref="D17:M17">D13+D14</f>
        <v>14</v>
      </c>
      <c r="E17" s="391">
        <f t="shared" si="2"/>
        <v>6253</v>
      </c>
      <c r="F17" s="391">
        <f t="shared" si="2"/>
        <v>696</v>
      </c>
      <c r="G17" s="391">
        <f t="shared" si="2"/>
        <v>4</v>
      </c>
      <c r="H17" s="391">
        <f t="shared" si="2"/>
        <v>20551</v>
      </c>
      <c r="I17" s="391">
        <f t="shared" si="2"/>
        <v>4096</v>
      </c>
      <c r="J17" s="391">
        <f t="shared" si="2"/>
        <v>-4758</v>
      </c>
      <c r="K17" s="391">
        <f t="shared" si="2"/>
        <v>0</v>
      </c>
      <c r="L17" s="322">
        <f t="shared" si="1"/>
        <v>29213</v>
      </c>
      <c r="M17" s="392">
        <f t="shared" si="2"/>
        <v>13129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-982</v>
      </c>
      <c r="K18" s="323"/>
      <c r="L18" s="322">
        <f t="shared" si="1"/>
        <v>-982</v>
      </c>
      <c r="M18" s="376">
        <v>-408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-59</v>
      </c>
      <c r="J19" s="90">
        <f>J20+J21</f>
        <v>0</v>
      </c>
      <c r="K19" s="90">
        <f t="shared" si="3"/>
        <v>0</v>
      </c>
      <c r="L19" s="322">
        <f t="shared" si="1"/>
        <v>-59</v>
      </c>
      <c r="M19" s="236">
        <f>M20+M21</f>
        <v>-46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-54</v>
      </c>
      <c r="J20" s="237"/>
      <c r="K20" s="237"/>
      <c r="L20" s="322">
        <f>SUM(C20:K20)</f>
        <v>-54</v>
      </c>
      <c r="M20" s="238">
        <v>-42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-5</v>
      </c>
      <c r="J21" s="237"/>
      <c r="K21" s="237"/>
      <c r="L21" s="322">
        <f t="shared" si="1"/>
        <v>-5</v>
      </c>
      <c r="M21" s="238">
        <v>-4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>
        <v>-809</v>
      </c>
      <c r="I22" s="237"/>
      <c r="J22" s="237">
        <v>809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128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128</v>
      </c>
      <c r="M23" s="236">
        <f t="shared" si="4"/>
        <v>37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>
        <v>128</v>
      </c>
      <c r="F24" s="237"/>
      <c r="G24" s="237"/>
      <c r="H24" s="237"/>
      <c r="I24" s="237"/>
      <c r="J24" s="237"/>
      <c r="K24" s="237"/>
      <c r="L24" s="322">
        <f t="shared" si="1"/>
        <v>128</v>
      </c>
      <c r="M24" s="238">
        <v>37</v>
      </c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1</v>
      </c>
      <c r="F30" s="237">
        <v>2</v>
      </c>
      <c r="G30" s="237"/>
      <c r="H30" s="237">
        <v>68</v>
      </c>
      <c r="I30" s="237">
        <v>32</v>
      </c>
      <c r="J30" s="237">
        <v>-31</v>
      </c>
      <c r="K30" s="237"/>
      <c r="L30" s="322">
        <f t="shared" si="1"/>
        <v>72</v>
      </c>
      <c r="M30" s="238">
        <v>-74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2357</v>
      </c>
      <c r="D31" s="391">
        <f aca="true" t="shared" si="6" ref="D31:M31">D19+D22+D23+D26+D30+D29+D17+D18</f>
        <v>14</v>
      </c>
      <c r="E31" s="391">
        <f t="shared" si="6"/>
        <v>6382</v>
      </c>
      <c r="F31" s="391">
        <f t="shared" si="6"/>
        <v>698</v>
      </c>
      <c r="G31" s="391">
        <f t="shared" si="6"/>
        <v>4</v>
      </c>
      <c r="H31" s="391">
        <f t="shared" si="6"/>
        <v>19810</v>
      </c>
      <c r="I31" s="391">
        <f t="shared" si="6"/>
        <v>4069</v>
      </c>
      <c r="J31" s="391">
        <f t="shared" si="6"/>
        <v>-4962</v>
      </c>
      <c r="K31" s="391">
        <f t="shared" si="6"/>
        <v>0</v>
      </c>
      <c r="L31" s="322">
        <f t="shared" si="1"/>
        <v>28372</v>
      </c>
      <c r="M31" s="392">
        <f t="shared" si="6"/>
        <v>12638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2357</v>
      </c>
      <c r="D34" s="325">
        <f t="shared" si="7"/>
        <v>14</v>
      </c>
      <c r="E34" s="325">
        <f t="shared" si="7"/>
        <v>6382</v>
      </c>
      <c r="F34" s="325">
        <f t="shared" si="7"/>
        <v>698</v>
      </c>
      <c r="G34" s="325">
        <f t="shared" si="7"/>
        <v>4</v>
      </c>
      <c r="H34" s="325">
        <f t="shared" si="7"/>
        <v>19810</v>
      </c>
      <c r="I34" s="325">
        <f t="shared" si="7"/>
        <v>4069</v>
      </c>
      <c r="J34" s="325">
        <f t="shared" si="7"/>
        <v>-4962</v>
      </c>
      <c r="K34" s="325">
        <f t="shared" si="7"/>
        <v>0</v>
      </c>
      <c r="L34" s="389">
        <f t="shared" si="1"/>
        <v>28372</v>
      </c>
      <c r="M34" s="326">
        <f>M31+M32+M33</f>
        <v>12638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42790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Анелия Русанова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01.01.2016 г. до 31.12.2016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65137</v>
      </c>
      <c r="D6" s="413">
        <f aca="true" t="shared" si="0" ref="D6:D15">C6-E6</f>
        <v>0</v>
      </c>
      <c r="E6" s="412">
        <f>'1-Баланс'!G95</f>
        <v>65137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28372</v>
      </c>
      <c r="D7" s="413">
        <f t="shared" si="0"/>
        <v>26015</v>
      </c>
      <c r="E7" s="412">
        <f>'1-Баланс'!G18</f>
        <v>2357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-982</v>
      </c>
      <c r="D8" s="413">
        <f t="shared" si="0"/>
        <v>0</v>
      </c>
      <c r="E8" s="412">
        <f>ABS('2-Отчет за доходите'!C44)-ABS('2-Отчет за доходите'!G44)</f>
        <v>-982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2080</v>
      </c>
      <c r="D9" s="413">
        <f t="shared" si="0"/>
        <v>0</v>
      </c>
      <c r="E9" s="412">
        <f>'3-Отчет за паричния поток'!C45</f>
        <v>2080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1983</v>
      </c>
      <c r="D10" s="413">
        <f t="shared" si="0"/>
        <v>0</v>
      </c>
      <c r="E10" s="412">
        <f>'3-Отчет за паричния поток'!C46</f>
        <v>1983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28372</v>
      </c>
      <c r="D11" s="413">
        <f t="shared" si="0"/>
        <v>0</v>
      </c>
      <c r="E11" s="412">
        <f>'4-Отчет за собствения капитал'!L34</f>
        <v>28372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9931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-0.04220569905875274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-0.03461158889045538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-0.04070128901230986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-0.015075916913582142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0.9442919103895587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1.3058839243972484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0.4165497896213184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0.1324383891003807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0.1324383891003807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0.5399127488745533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0.3572009764035802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0.24393753664126205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0.8503806569857606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0.3704039178961266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388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0.01367545467362188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0.09009312713328557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11.284845650140317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42735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4043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42735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2495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42735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13001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42735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1367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42735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417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42735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25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42735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6451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42735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1018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42735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28817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42735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128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42735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42735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42735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42735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42735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858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42735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861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42735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1394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42735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42735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1394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42735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9931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42735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42735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42735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9931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42735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42735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42735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42735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42735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42735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42735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42735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9931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42735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4310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42735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42735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42735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42735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4310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42735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4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42735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139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42735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45584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42735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4183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42735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2715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42735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213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42735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6162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42735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42735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15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42735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13288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42735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1008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42735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2552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42735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48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42735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56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42735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49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42735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97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42735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42735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444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42735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4254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42735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42735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42735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42735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42735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42735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42735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42735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43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42735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1726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42735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214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42735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42735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1983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42735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28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42735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19553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42735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65137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42735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2357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42735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2357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42735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42735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42735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42735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42735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2357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42735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14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42735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6382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42735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20512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42735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698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42735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42735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19810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42735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26908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42735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89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42735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4069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42735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-3980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42735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42735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42735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-982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42735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-893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42735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28372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42735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12638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42735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6003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42735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1499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42735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42735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42735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42735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437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42735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7939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42735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42735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42735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197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42735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1018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42735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9154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42735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4722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42735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424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42735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7733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42735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4015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42735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192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42735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1396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42735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775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42735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956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42735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218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42735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181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42735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2016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42735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73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42735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14968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42735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42735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5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42735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42735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14973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42735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65137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42735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10082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42735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2730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42735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1750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42735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7167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42735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1397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42735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2206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42735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-1183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42735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514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42735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42735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42735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24663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42735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388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42735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42735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18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42735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62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42735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468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42735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25131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42735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42735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42735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42735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25131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42735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42735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-10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42735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42735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-10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42735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42735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42735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42735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42735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25121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42735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17487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42735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1588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42735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2065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42735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2127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42735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23267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42735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102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42735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99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42735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25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42735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333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42735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42735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4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42735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42735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362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42735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23731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42735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1400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42735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42735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42735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23731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42735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1400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42735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1390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42735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408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42735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982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42735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25121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42735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24410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42735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-18361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42735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42735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-8551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42735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286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42735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-20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42735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4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42735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-158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42735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-17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42735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-39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42735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-2446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42735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-127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42735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79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42735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42735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-48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42735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42735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-28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42735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42735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18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42735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42735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42735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-106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42735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42735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42735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6359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42735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-4015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42735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-56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42735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-47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42735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-21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42735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235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42735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2455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42735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-97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42735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2080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42735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1983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42735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1769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42735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214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42735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2357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42735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42735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42735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42735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2357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42735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42735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42735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42735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42735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42735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42735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42735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42735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42735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42735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42735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42735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42735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2357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42735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42735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42735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2357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42735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14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42735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42735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42735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42735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14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42735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42735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42735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42735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42735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42735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42735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42735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42735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42735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42735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42735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42735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42735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14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42735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42735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42735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14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42735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6253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42735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42735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42735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42735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6253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42735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42735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42735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42735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42735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42735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128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42735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128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42735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42735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42735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42735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42735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42735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1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42735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6382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42735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42735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42735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6382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42735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696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42735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42735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42735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42735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696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42735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42735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42735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42735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42735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42735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42735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42735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42735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42735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42735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42735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42735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2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42735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698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42735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42735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42735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698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42735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42735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42735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42735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42735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42735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42735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42735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42735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42735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42735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42735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42735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42735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42735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42735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42735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42735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42735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42735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42735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42735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42735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20551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42735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42735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42735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42735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20551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42735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42735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42735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42735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42735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-809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42735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42735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42735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42735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42735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42735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42735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42735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68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42735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19810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42735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42735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42735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19810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42735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4096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42735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42735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42735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42735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4096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42735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42735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-59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42735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-54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42735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-5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42735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42735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42735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42735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42735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42735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42735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42735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42735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32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42735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4069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42735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42735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42735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4069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42735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-4758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42735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42735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42735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42735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-4758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42735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-982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42735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42735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42735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42735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809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42735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42735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42735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42735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42735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42735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42735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42735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-31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42735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-4962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42735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42735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42735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-4962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42735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42735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42735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42735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42735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42735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42735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42735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42735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42735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42735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42735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42735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42735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42735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42735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42735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42735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42735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42735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42735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42735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42735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29213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42735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42735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42735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42735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29213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42735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-982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42735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-59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42735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-54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42735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-5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42735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42735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128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42735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128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42735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42735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42735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42735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42735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42735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72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42735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28372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42735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42735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42735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28372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42735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13129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42735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42735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42735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42735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13129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42735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-408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42735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-46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42735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-42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42735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-4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42735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42735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37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42735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37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42735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42735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42735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42735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42735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42735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-74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42735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12638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42735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42735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42735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12638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2017-02-22T14:00:08Z</cp:lastPrinted>
  <dcterms:created xsi:type="dcterms:W3CDTF">2006-09-16T00:00:00Z</dcterms:created>
  <dcterms:modified xsi:type="dcterms:W3CDTF">2017-02-23T09:13:21Z</dcterms:modified>
  <cp:category/>
  <cp:version/>
  <cp:contentType/>
  <cp:contentStatus/>
</cp:coreProperties>
</file>