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<sst xmlns="http://schemas.openxmlformats.org/spreadsheetml/2006/main" count="4317" uniqueCount="999">
  <si>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</si>
  <si>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</si>
  <si>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</si>
  <si>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</si>
  <si>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</si>
  <si>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</si>
  <si>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</si>
  <si>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</si>
  <si>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</si>
  <si>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</si>
  <si>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</si>
  <si>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</si>
  <si>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</si>
  <si>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</si>
  <si>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</si>
  <si>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</si>
  <si>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</si>
  <si>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</si>
  <si>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</si>
  <si>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</si>
  <si>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</si>
  <si>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</si>
  <si>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</si>
  <si>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</si>
  <si>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</si>
  <si>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</si>
  <si>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</si>
  <si>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</si>
  <si>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</si>
  <si>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</si>
  <si>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</si>
  <si>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</si>
  <si>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</si>
  <si>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</si>
  <si>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</si>
  <si>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</si>
  <si>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</si>
  <si>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</si>
  <si>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</si>
  <si>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</si>
  <si>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</si>
  <si>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</si>
  <si>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</si>
  <si>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</si>
  <si>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</si>
  <si>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</si>
  <si>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</si>
  <si>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</si>
  <si>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</si>
  <si>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</si>
  <si>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</si>
  <si>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</si>
  <si>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</si>
  <si>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</si>
  <si>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</si>
  <si>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</si>
  <si>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</si>
  <si>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</si>
  <si>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</si>
  <si>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</si>
  <si>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</si>
  <si>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</si>
  <si>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</si>
  <si>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</si>
  <si>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</si>
  <si>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</si>
  <si>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</si>
  <si>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</si>
  <si>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</si>
  <si>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</si>
  <si>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</si>
  <si>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</si>
  <si>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</si>
  <si>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</si>
  <si>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</si>
  <si>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</si>
  <si>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</si>
  <si>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</si>
  <si>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</si>
  <si>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</si>
  <si>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</si>
  <si>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</si>
  <si>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</si>
  <si>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</si>
  <si>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</si>
  <si>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</si>
  <si>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</si>
  <si>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</si>
  <si>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</si>
  <si>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</si>
  <si>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</si>
  <si>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</si>
  <si>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</si>
  <si>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</si>
  <si>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</si>
  <si>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</si>
  <si>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</si>
  <si>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</si>
  <si>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</si>
  <si>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</si>
  <si>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</si>
  <si>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</si>
  <si>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</si>
  <si>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</si>
  <si>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</si>
  <si>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</si>
  <si>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</si>
  <si>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</si>
  <si>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</si>
  <si>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</si>
  <si>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</si>
  <si>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</si>
  <si>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</si>
  <si>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</si>
  <si>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</si>
  <si>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</si>
  <si>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</si>
  <si>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</si>
  <si>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</si>
  <si>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</si>
  <si>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</si>
  <si>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</si>
  <si>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</si>
  <si>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</si>
  <si>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</si>
  <si>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</si>
  <si>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</si>
  <si>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</si>
  <si>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</si>
  <si>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</si>
  <si>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</si>
  <si>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</si>
  <si>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</si>
  <si>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</si>
  <si>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</si>
  <si>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</si>
  <si>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</si>
  <si>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</si>
  <si>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</si>
  <si>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</si>
  <si>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</si>
  <si>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</si>
  <si>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</si>
  <si>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</si>
  <si>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</si>
  <si>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</si>
  <si>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</si>
  <si>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</si>
  <si>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</si>
  <si>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</si>
  <si>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</si>
  <si>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</si>
  <si>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</si>
  <si>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</si>
  <si>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</si>
  <si>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</si>
  <si>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</si>
  <si>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</si>
  <si>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</si>
  <si>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</si>
  <si>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</si>
  <si>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</si>
  <si>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</si>
  <si>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</si>
  <si>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</si>
  <si>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</si>
  <si>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</si>
  <si>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</si>
  <si>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</si>
  <si>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</si>
  <si>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</si>
  <si>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</si>
  <si>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</si>
  <si>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</si>
  <si>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</si>
  <si>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</si>
  <si>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</si>
  <si>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</si>
  <si>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</si>
  <si>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</si>
  <si>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</si>
  <si>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</si>
  <si>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</si>
  <si>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</si>
  <si>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</si>
  <si>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</si>
  <si>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</si>
  <si>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</si>
  <si>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</si>
  <si>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</si>
  <si>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</si>
  <si>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</si>
  <si>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</si>
  <si>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</si>
  <si>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</si>
  <si>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</si>
  <si>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</si>
  <si>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</si>
  <si>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</si>
  <si>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</si>
  <si>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</si>
  <si>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</si>
  <si>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</si>
  <si>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</si>
  <si>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</si>
  <si>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</si>
  <si>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</si>
  <si>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</si>
  <si>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</si>
  <si>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</si>
  <si>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</si>
  <si>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</si>
  <si>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</si>
  <si>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</si>
  <si>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</si>
  <si>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</si>
  <si>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</si>
  <si>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</si>
  <si>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</si>
  <si>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</si>
  <si>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</si>
  <si>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</si>
  <si>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</si>
  <si>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</si>
  <si>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</si>
  <si>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</si>
  <si>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</si>
  <si>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</si>
  <si>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</si>
  <si>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</si>
  <si>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</si>
  <si>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</si>
  <si>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</si>
  <si>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</si>
  <si>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</si>
  <si>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</si>
  <si>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</si>
  <si>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</si>
  <si>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</si>
  <si>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</si>
  <si>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</si>
  <si>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</si>
  <si>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</si>
  <si>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</si>
  <si>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</si>
  <si>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</si>
  <si>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</si>
  <si>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</si>
  <si>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</si>
  <si>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</si>
  <si>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</si>
  <si>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</si>
  <si>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</si>
  <si>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</si>
  <si>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</si>
  <si>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</si>
  <si>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</si>
  <si>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</si>
  <si>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</si>
  <si>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</si>
  <si>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</si>
  <si>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</si>
  <si>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</si>
  <si>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</si>
  <si>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</si>
  <si>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</si>
  <si>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</si>
  <si>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</si>
  <si>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</si>
  <si>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</si>
  <si>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</si>
  <si>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</si>
  <si>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</si>
  <si>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</si>
  <si>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</si>
  <si>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</si>
  <si>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</si>
  <si>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</si>
  <si>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</si>
  <si>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</si>
  <si>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</si>
  <si>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</si>
  <si>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</si>
  <si>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</si>
  <si>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</si>
  <si>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</si>
  <si>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</si>
  <si>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</si>
  <si>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</si>
  <si>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</si>
  <si>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</si>
  <si>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</si>
  <si>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</si>
  <si>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</si>
  <si>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</si>
  <si>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</si>
  <si>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</si>
  <si>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</si>
  <si>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</si>
  <si>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</si>
  <si>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</si>
  <si>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</si>
  <si>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</si>
  <si>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</si>
  <si>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</si>
  <si>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</si>
  <si>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</si>
  <si>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</si>
  <si>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</si>
  <si>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</si>
  <si>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</si>
  <si>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</si>
  <si>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</si>
  <si>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</si>
  <si>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</si>
  <si>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</si>
  <si>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</si>
  <si>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</si>
  <si>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</si>
  <si>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</si>
  <si>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</si>
  <si>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</si>
  <si>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</si>
  <si>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</si>
  <si>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</si>
  <si>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</si>
  <si>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</si>
  <si>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</si>
  <si>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</si>
  <si>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</si>
  <si>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</si>
  <si>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</si>
  <si>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</si>
  <si>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</si>
  <si>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</si>
  <si>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</si>
  <si>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</si>
  <si>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</si>
  <si>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</si>
  <si>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</si>
  <si>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</si>
  <si>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</si>
  <si>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</si>
  <si>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</si>
  <si>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</si>
  <si>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</si>
  <si>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</si>
  <si>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</si>
  <si>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</si>
  <si>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</si>
  <si>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</si>
  <si>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</si>
  <si>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</si>
  <si>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</si>
  <si>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</si>
  <si>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</si>
  <si>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</si>
  <si>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</si>
  <si>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</si>
  <si>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</si>
  <si>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</si>
  <si>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</si>
  <si>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</si>
  <si>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</si>
  <si>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</si>
  <si>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</si>
  <si>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</si>
  <si>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</si>
  <si>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</si>
  <si>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</si>
  <si>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</si>
  <si>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</si>
  <si>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</si>
  <si>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</si>
  <si>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</si>
  <si>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</si>
  <si>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</si>
  <si>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</si>
  <si>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</si>
  <si>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</si>
  <si>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</si>
  <si>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</si>
  <si>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</si>
  <si>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</si>
  <si>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</si>
  <si>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</si>
  <si>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</si>
  <si>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</si>
  <si>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</si>
  <si>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</si>
  <si>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</si>
  <si>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</si>
  <si>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</si>
  <si>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</si>
  <si>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</si>
  <si>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</si>
  <si>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</si>
  <si>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</si>
  <si>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</si>
  <si>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</si>
  <si>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</si>
  <si>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</si>
  <si>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</si>
  <si>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</si>
  <si>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</si>
  <si>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</si>
  <si>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</si>
  <si>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</si>
  <si>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</si>
  <si>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</si>
  <si>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</si>
  <si>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</si>
  <si>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</si>
  <si>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</si>
  <si>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</si>
  <si>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</si>
  <si>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</si>
  <si>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</si>
  <si>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</si>
  <si>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</si>
  <si>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</si>
  <si>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</si>
  <si>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</si>
  <si>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</si>
  <si>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</si>
  <si>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</si>
  <si>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</si>
  <si>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</si>
  <si>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</si>
  <si>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</si>
  <si>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</si>
  <si>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</si>
  <si>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</si>
  <si>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</si>
  <si>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</si>
  <si>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</si>
  <si>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</si>
  <si>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</si>
  <si>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</si>
  <si>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</si>
  <si>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</si>
  <si>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</si>
  <si>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</si>
  <si>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</si>
  <si>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</si>
  <si>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</si>
  <si>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</si>
  <si>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</si>
  <si>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</si>
  <si>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</si>
  <si>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</si>
  <si>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</si>
  <si>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</si>
  <si>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</si>
  <si>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</si>
  <si>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</si>
  <si>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</si>
  <si>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</si>
  <si>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</si>
  <si>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</si>
  <si>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</si>
  <si>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</si>
  <si>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</si>
  <si>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</si>
  <si>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</si>
  <si>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</si>
  <si>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</si>
  <si>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</si>
  <si>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</si>
  <si>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</si>
  <si>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</si>
  <si>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</si>
  <si>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</si>
  <si>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</si>
  <si>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</si>
  <si>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</si>
  <si>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</si>
  <si>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</si>
  <si>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</si>
  <si>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</si>
  <si>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</si>
  <si>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</si>
  <si>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</si>
  <si>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</si>
  <si>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</si>
  <si>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</si>
  <si>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</si>
  <si>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</si>
  <si>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</si>
  <si>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</si>
  <si>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</si>
  <si>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</si>
  <si>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</si>
  <si>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</si>
  <si>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</si>
  <si>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</si>
  <si>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</si>
  <si>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</si>
  <si>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</si>
  <si>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</si>
  <si>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</si>
  <si>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</si>
  <si>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</si>
  <si>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</si>
  <si>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</si>
  <si>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</si>
  <si>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</si>
  <si>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</si>
  <si>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</si>
  <si>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</si>
  <si>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</si>
  <si>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</si>
  <si>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</si>
  <si>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</si>
  <si>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</si>
  <si>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</si>
  <si>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</si>
  <si>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</si>
  <si>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</si>
  <si>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</si>
  <si>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</si>
  <si>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</si>
  <si>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</si>
  <si>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</si>
  <si>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</si>
  <si>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</si>
  <si>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</si>
  <si>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</si>
  <si>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</si>
  <si>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</si>
  <si>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</si>
  <si>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</si>
  <si>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</si>
  <si>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</si>
  <si>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</si>
  <si>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</si>
  <si>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</si>
  <si>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</si>
  <si>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</si>
  <si>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</si>
  <si>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</si>
  <si>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</si>
  <si>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</si>
  <si>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</si>
  <si>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</si>
  <si>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</si>
  <si>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</si>
  <si>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</si>
  <si>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</si>
  <si>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</si>
  <si>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</si>
  <si>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</si>
  <si>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</si>
  <si>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</si>
  <si>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</si>
  <si>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</si>
  <si>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</si>
  <si>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</si>
  <si>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</si>
  <si>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</si>
  <si>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</si>
  <si>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</si>
  <si>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</si>
  <si>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</si>
  <si>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</si>
  <si>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</si>
  <si>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</si>
  <si>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</si>
  <si>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</si>
  <si>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</si>
  <si>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</si>
  <si>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</si>
  <si>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</si>
  <si>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</si>
  <si>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</si>
  <si>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</si>
  <si>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</si>
  <si>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</si>
  <si>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</si>
  <si>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</si>
  <si>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</si>
  <si>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</si>
  <si>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</si>
  <si>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</si>
  <si>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</si>
  <si>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</si>
  <si>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</si>
  <si>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</si>
  <si>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</si>
  <si>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</si>
  <si>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</si>
  <si>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</si>
  <si>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</si>
  <si>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</si>
  <si>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</si>
  <si>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</si>
  <si>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</si>
  <si>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</si>
  <si>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</si>
  <si>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</si>
  <si>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</si>
  <si>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</si>
  <si>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</si>
  <si>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</si>
  <si>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</si>
  <si>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</si>
  <si>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</si>
  <si>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</si>
  <si>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</si>
  <si>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</si>
  <si>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</si>
  <si>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</si>
  <si>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</si>
  <si>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</si>
  <si>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</si>
  <si>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</si>
  <si>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</si>
  <si>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</si>
  <si>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</si>
  <si>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</si>
  <si>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</si>
  <si>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</si>
  <si>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</si>
  <si>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</si>
  <si>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</si>
  <si>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</si>
  <si>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</si>
  <si>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</si>
  <si>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</si>
  <si>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</si>
  <si>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</si>
  <si>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</si>
  <si>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</si>
  <si>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</si>
  <si>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</si>
  <si>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</si>
  <si>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</si>
  <si>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</si>
  <si>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</si>
  <si>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</si>
  <si>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</si>
  <si>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</si>
  <si>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</si>
  <si>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</si>
  <si>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</si>
  <si>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</si>
  <si>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</si>
  <si>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</si>
  <si>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</si>
  <si>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</si>
  <si>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</si>
  <si>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</si>
  <si>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</si>
  <si>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</si>
  <si>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</si>
  <si>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</si>
  <si>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</si>
  <si>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</si>
  <si>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</si>
  <si>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</si>
  <si>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</si>
  <si>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</si>
  <si>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</si>
  <si>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</si>
  <si>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</si>
  <si>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</si>
  <si>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</si>
  <si>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</si>
  <si>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</si>
  <si>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</si>
  <si>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</si>
  <si>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</si>
  <si>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</si>
  <si>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</si>
  <si>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</si>
  <si>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</si>
  <si>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</si>
  <si>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</si>
  <si>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</si>
  <si>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</si>
  <si>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</si>
  <si>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</si>
  <si>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</si>
  <si>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</si>
  <si>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</si>
  <si>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</si>
  <si>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</si>
  <si>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</si>
  <si>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</si>
  <si>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</si>
  <si>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</si>
  <si>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</si>
  <si>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</si>
  <si>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</si>
  <si>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</si>
  <si>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</si>
  <si>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</si>
  <si>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</si>
  <si>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</si>
  <si>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</si>
  <si>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</si>
  <si>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</si>
  <si>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</si>
  <si>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</si>
  <si>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</si>
  <si>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</si>
  <si>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</si>
  <si>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</si>
  <si>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</si>
  <si>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</si>
  <si>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</si>
  <si>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</si>
  <si>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</si>
  <si>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</si>
  <si>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</si>
  <si>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</si>
  <si>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</si>
  <si>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</si>
  <si>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</si>
  <si>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</si>
  <si>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</si>
  <si>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</si>
  <si>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</si>
  <si>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</si>
  <si>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</si>
  <si>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</si>
  <si>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</si>
  <si>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</si>
  <si>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</si>
  <si>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</si>
  <si>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</si>
  <si>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</si>
  <si>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</si>
  <si>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</si>
  <si>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</si>
  <si>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</si>
  <si>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</si>
  <si>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</si>
  <si>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</si>
  <si>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</si>
  <si>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</si>
  <si>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</si>
  <si>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</si>
  <si>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</si>
  <si>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</si>
  <si>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</si>
  <si>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</si>
  <si>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</si>
  <si>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</si>
  <si>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</si>
  <si>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</si>
  <si>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</si>
  <si>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</si>
  <si>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</si>
  <si>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</si>
  <si>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</si>
  <si>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</si>
  <si>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</si>
  <si>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</si>
  <si>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</si>
  <si>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</si>
  <si>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</si>
  <si>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</si>
  <si>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</si>
  <si>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</si>
  <si>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</si>
  <si>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</si>
  <si>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</si>
  <si>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</si>
  <si>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</si>
  <si>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</si>
  <si>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</si>
  <si>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</si>
  <si>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</si>
  <si>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</si>
  <si>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</si>
  <si>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</si>
  <si>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</si>
  <si>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</si>
  <si>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</si>
  <si>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</si>
  <si>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</si>
  <si>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</si>
  <si>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</si>
  <si>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</si>
  <si>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</si>
  <si>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</si>
  <si>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</si>
  <si>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</si>
  <si>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</si>
  <si>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</si>
  <si>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</si>
  <si>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</si>
  <si>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</si>
  <si>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</si>
  <si>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</si>
  <si>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</si>
  <si>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</si>
  <si>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</si>
  <si>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</si>
  <si>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</si>
  <si>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</si>
  <si>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</si>
  <si>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</si>
  <si>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</si>
  <si>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</si>
  <si>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</si>
  <si>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</si>
  <si>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</si>
  <si>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</si>
  <si>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</si>
  <si>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</si>
  <si>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</si>
  <si>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</si>
  <si>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</si>
  <si>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</si>
  <si>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</si>
  <si>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</si>
  <si>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</si>
  <si>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</si>
  <si>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</si>
  <si>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</si>
  <si>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</si>
  <si>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</si>
  <si>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</si>
  <si>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</si>
  <si>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</si>
  <si>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</si>
  <si>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</si>
  <si>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</si>
  <si>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</si>
  <si>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</si>
  <si>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</si>
  <si>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</si>
  <si>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</si>
  <si>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</si>
  <si>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</si>
  <si>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</si>
  <si>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</si>
  <si>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</si>
  <si>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</si>
  <si>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</si>
  <si>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</si>
  <si>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</si>
  <si>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</si>
  <si>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</si>
  <si>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</si>
  <si>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</si>
  <si>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</si>
  <si>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</si>
  <si>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</si>
  <si>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</si>
  <si>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</si>
  <si>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</si>
  <si>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</si>
  <si>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</si>
  <si>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</si>
  <si>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</si>
  <si>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</si>
  <si>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</si>
  <si>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</si>
  <si>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</si>
  <si>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</si>
  <si>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</si>
  <si>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</si>
  <si>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</si>
  <si>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</si>
  <si>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</si>
  <si>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</si>
  <si>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</si>
  <si>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</si>
  <si>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</si>
  <si>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</si>
  <si>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</si>
  <si>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</si>
  <si>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</si>
  <si>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</si>
  <si>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</si>
  <si>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</si>
  <si>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</si>
  <si>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</si>
  <si>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</si>
  <si>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</si>
  <si>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</si>
  <si>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</si>
  <si>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</si>
  <si>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</si>
  <si>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</si>
  <si>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</si>
  <si>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</si>
  <si>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</si>
  <si>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</si>
  <si>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</si>
  <si>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</si>
  <si>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</si>
  <si>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</si>
  <si>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</si>
  <si>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</si>
  <si>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</si>
  <si>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</si>
  <si>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</si>
  <si>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</si>
  <si>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</si>
  <si>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</si>
  <si>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</si>
  <si>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</si>
  <si>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</si>
  <si>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</si>
  <si>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</si>
  <si>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</si>
  <si>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</si>
  <si>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</si>
  <si>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</si>
  <si>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</si>
  <si>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</si>
  <si>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</si>
  <si>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</si>
  <si>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</si>
  <si>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</si>
  <si>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</si>
  <si>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</si>
  <si>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</si>
  <si>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</si>
  <si>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</si>
  <si>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</si>
  <si>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</si>
  <si>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</si>
  <si>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</si>
  <si>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</si>
  <si>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</si>
  <si>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</si>
  <si>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</si>
  <si>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</si>
  <si>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</si>
  <si>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</si>
  <si>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</si>
  <si>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</si>
  <si>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</si>
  <si>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</si>
  <si>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</si>
  <si>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</si>
  <si>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</si>
  <si>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</si>
  <si>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</si>
  <si>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</si>
  <si>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</si>
  <si>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</si>
  <si>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</si>
  <si>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</si>
  <si>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</si>
  <si>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</si>
  <si>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</si>
  <si>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</si>
  <si>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</si>
  <si>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</si>
  <si>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</si>
  <si>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</si>
  <si>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</si>
  <si>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</si>
  <si>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</si>
  <si>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</si>
  <si>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</si>
  <si>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</si>
  <si>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</si>
  <si>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</si>
  <si>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</si>
  <si>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</si>
  <si>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</si>
  <si>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</si>
  <si>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</si>
  <si>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</si>
  <si>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</si>
  <si>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</si>
  <si>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</si>
  <si>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</si>
  <si>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</si>
  <si>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</si>
  <si>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</si>
  <si>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</si>
  <si>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</si>
  <si>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</si>
  <si>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</si>
  <si>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</si>
  <si>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</si>
  <si>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</si>
  <si>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</si>
  <si>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</si>
  <si>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</si>
  <si>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</si>
  <si>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РЕПУБЛИКА ХОЛДИНГ АД</t>
  </si>
  <si>
    <t>121676036</t>
  </si>
  <si>
    <t>Светлин Стайнов</t>
  </si>
  <si>
    <t>София, ул. Цар Асен 7, ет.2</t>
  </si>
  <si>
    <t>София, ул. Христо Белчев 6</t>
  </si>
  <si>
    <t>02 4521936</t>
  </si>
  <si>
    <t>republika.holding.AD@gmail.com</t>
  </si>
  <si>
    <t>www.republika-ad.com</t>
  </si>
  <si>
    <t>Виолета Василева</t>
  </si>
  <si>
    <t>Упълномощено лице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</si>
</sst>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44746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Виолета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44746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2534</v>
      </c>
      <c r="D6" s="675">
        <f aca="true" t="shared" si="0" ref="D6:D15">C6-E6</f>
        <v>0</v>
      </c>
      <c r="E6" s="674">
        <f>'1-Баланс'!G95</f>
        <v>2534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1643</v>
      </c>
      <c r="D7" s="675">
        <f t="shared" si="0"/>
        <v>48</v>
      </c>
      <c r="E7" s="674">
        <f>'1-Баланс'!G18</f>
        <v>1595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13</v>
      </c>
      <c r="D8" s="675">
        <f t="shared" si="0"/>
        <v>26</v>
      </c>
      <c r="E8" s="674">
        <f>ABS('2-Отчет за доходите'!C44)-ABS('2-Отчет за доходите'!G44)</f>
        <v>-13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604</v>
      </c>
      <c r="D9" s="675">
        <f t="shared" si="0"/>
        <v>-1</v>
      </c>
      <c r="E9" s="674">
        <f>'3-Отчет за паричния поток'!C45</f>
        <v>605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24</v>
      </c>
      <c r="D10" s="675">
        <f t="shared" si="0"/>
        <v>0</v>
      </c>
      <c r="E10" s="674">
        <f>'3-Отчет за паричния поток'!C46</f>
        <v>24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1643</v>
      </c>
      <c r="D11" s="675">
        <f t="shared" si="0"/>
        <v>0</v>
      </c>
      <c r="E11" s="674">
        <f>'4-Отчет за собствения капитал'!L34</f>
        <v>1643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0.13829787234042554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0.007912355447352405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0.014590347923681257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0.005130228887134964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0.9269662921348315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4.397196261682243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4.397196261682243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0.9205607476635514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0.11214953271028037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0.11853720050441362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0.037095501183898975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0.2918103448275862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0.5423006695069994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0.35161799526440407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0.018867924528301886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0.7272727272727273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7.425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792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800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800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1593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728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744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173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173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173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24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941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2534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1595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1595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-13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1643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660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660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677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71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25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87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89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178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178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178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92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94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71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71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165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165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161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-217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13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-598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-585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-581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605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24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1595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1595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1595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1595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-13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59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59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-38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1656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1656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1643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1643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919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1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1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920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919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1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1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920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919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1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1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920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38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38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89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89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127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127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127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127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792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1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1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793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800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800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800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728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728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744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1544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728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728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744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1544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660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660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17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22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71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71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25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87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891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22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71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71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25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87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660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660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17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677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65492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5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65497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9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164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173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9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164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173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5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1595</v>
      </c>
      <c r="H12" s="196">
        <v>1595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1595</v>
      </c>
      <c r="H18" s="610">
        <f>H12+H15+H16+H17</f>
        <v>1595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15</v>
      </c>
      <c r="H20" s="196">
        <v>15</v>
      </c>
    </row>
    <row r="21" spans="1:8" ht="15.75">
      <c r="A21" s="100" t="s">
        <v>56</v>
      </c>
      <c r="B21" s="96" t="s">
        <v>57</v>
      </c>
      <c r="C21" s="476">
        <v>792</v>
      </c>
      <c r="D21" s="477">
        <v>881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</v>
      </c>
      <c r="H25" s="196">
        <v>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</v>
      </c>
      <c r="H26" s="598">
        <f>H20+H21+H22</f>
        <v>27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34</v>
      </c>
      <c r="H28" s="596">
        <f>SUM(H29:H31)</f>
        <v>-38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>
        <v>-38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-13</v>
      </c>
      <c r="H32" s="196">
        <v>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</v>
      </c>
      <c r="H34" s="598">
        <f>H28+H32+H33</f>
        <v>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1643</v>
      </c>
      <c r="H37" s="600">
        <f>H26+H18+H34</f>
        <v>1656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660</v>
      </c>
      <c r="H49" s="196">
        <v>627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660</v>
      </c>
      <c r="H50" s="596">
        <f>SUM(H44:H49)</f>
        <v>627</v>
      </c>
    </row>
    <row r="51" spans="1:8" ht="15.75">
      <c r="A51" s="89" t="s">
        <v>79</v>
      </c>
      <c r="B51" s="91" t="s">
        <v>155</v>
      </c>
      <c r="C51" s="197">
        <v>800</v>
      </c>
      <c r="D51" s="196">
        <v>800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800</v>
      </c>
      <c r="D52" s="598">
        <f>SUM(D48:D51)</f>
        <v>800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17</v>
      </c>
      <c r="H54" s="196">
        <v>17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1593</v>
      </c>
      <c r="D56" s="602">
        <f>D20+D21+D22+D28+D33+D46+D52+D54+D55</f>
        <v>1682</v>
      </c>
      <c r="E56" s="100" t="s">
        <v>850</v>
      </c>
      <c r="F56" s="99" t="s">
        <v>172</v>
      </c>
      <c r="G56" s="599">
        <f>G50+G52+G53+G54+G55</f>
        <v>677</v>
      </c>
      <c r="H56" s="600">
        <f>H50+H52+H53+H54+H55</f>
        <v>644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71</v>
      </c>
      <c r="H60" s="196">
        <v>139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56</v>
      </c>
      <c r="H61" s="596">
        <f>SUM(H62:H68)</f>
        <v>90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22</v>
      </c>
      <c r="H62" s="196">
        <v>23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25</v>
      </c>
      <c r="H64" s="196">
        <v>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16</v>
      </c>
      <c r="D69" s="196">
        <v>17</v>
      </c>
      <c r="E69" s="201" t="s">
        <v>79</v>
      </c>
      <c r="F69" s="93" t="s">
        <v>216</v>
      </c>
      <c r="G69" s="197">
        <v>87</v>
      </c>
      <c r="H69" s="196">
        <v>40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</v>
      </c>
      <c r="H71" s="598">
        <f>H59+H60+H61+H69+H70</f>
        <v>269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728</v>
      </c>
      <c r="D75" s="196">
        <v>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744</v>
      </c>
      <c r="D76" s="598">
        <f>SUM(D68:D75)</f>
        <v>110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173</v>
      </c>
      <c r="D79" s="596">
        <f>SUM(D80:D82)</f>
        <v>173</v>
      </c>
      <c r="E79" s="205" t="s">
        <v>849</v>
      </c>
      <c r="F79" s="99" t="s">
        <v>241</v>
      </c>
      <c r="G79" s="599">
        <f>G71+G73+G75+G77</f>
        <v>214</v>
      </c>
      <c r="H79" s="600">
        <f>H71+H73+H75+H77</f>
        <v>269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173</v>
      </c>
      <c r="D82" s="196">
        <v>173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173</v>
      </c>
      <c r="D85" s="598">
        <f>D84+D83+D79</f>
        <v>173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24</v>
      </c>
      <c r="D89" s="196">
        <v>604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</v>
      </c>
      <c r="D92" s="598">
        <f>SUM(D88:D91)</f>
        <v>604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941</v>
      </c>
      <c r="D94" s="602">
        <f>D65+D76+D85+D92+D93</f>
        <v>887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2534</v>
      </c>
      <c r="D95" s="604">
        <f>D94+D56</f>
        <v>2569</v>
      </c>
      <c r="E95" s="229" t="s">
        <v>941</v>
      </c>
      <c r="F95" s="489" t="s">
        <v>268</v>
      </c>
      <c r="G95" s="603">
        <f>G37+G40+G56+G79</f>
        <v>2534</v>
      </c>
      <c r="H95" s="604">
        <f>H37+H40+H56+H79</f>
        <v>2569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44746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51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89</v>
      </c>
      <c r="D14" s="317"/>
      <c r="E14" s="245" t="s">
        <v>285</v>
      </c>
      <c r="F14" s="240" t="s">
        <v>286</v>
      </c>
      <c r="G14" s="316">
        <v>92</v>
      </c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15</v>
      </c>
      <c r="E15" s="245" t="s">
        <v>79</v>
      </c>
      <c r="F15" s="240" t="s">
        <v>289</v>
      </c>
      <c r="G15" s="316">
        <v>2</v>
      </c>
      <c r="H15" s="317">
        <v>7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94</v>
      </c>
      <c r="H16" s="629">
        <f>SUM(H12:H15)</f>
        <v>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147</v>
      </c>
      <c r="D22" s="629">
        <f>SUM(D12:D18)+D19</f>
        <v>24</v>
      </c>
      <c r="E22" s="194" t="s">
        <v>309</v>
      </c>
      <c r="F22" s="237" t="s">
        <v>310</v>
      </c>
      <c r="G22" s="316">
        <v>71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71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178</v>
      </c>
      <c r="D31" s="635">
        <f>D29+D22</f>
        <v>24</v>
      </c>
      <c r="E31" s="251" t="s">
        <v>824</v>
      </c>
      <c r="F31" s="266" t="s">
        <v>331</v>
      </c>
      <c r="G31" s="253">
        <f>G16+G18+G27</f>
        <v>165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</v>
      </c>
      <c r="H33" s="629">
        <f>IF((D31-H31)&gt;0,D31-H31,0)</f>
        <v>15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178</v>
      </c>
      <c r="D36" s="637">
        <f>D31-D34+D35</f>
        <v>24</v>
      </c>
      <c r="E36" s="262" t="s">
        <v>346</v>
      </c>
      <c r="F36" s="256" t="s">
        <v>347</v>
      </c>
      <c r="G36" s="267">
        <f>G35-G34+G31</f>
        <v>165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</v>
      </c>
      <c r="H37" s="254">
        <f>IF((D36-H36)&gt;0,D36-H36,0)</f>
        <v>15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</v>
      </c>
      <c r="H42" s="244">
        <f>IF(H37&gt;0,IF(D38+H37&lt;0,0,D38+H37),IF(D37-D38&lt;0,D38-D37,0))</f>
        <v>15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</v>
      </c>
      <c r="H44" s="268">
        <f>IF(D42=0,IF(H42-H43&gt;0,H42-H43+D43,0),IF(D42-D43&lt;0,D43-D42+H43,0))</f>
        <v>15</v>
      </c>
    </row>
    <row r="45" spans="1:8" ht="16.5" thickBot="1">
      <c r="A45" s="270" t="s">
        <v>371</v>
      </c>
      <c r="B45" s="271" t="s">
        <v>372</v>
      </c>
      <c r="C45" s="630">
        <f>C36+C38+C42</f>
        <v>178</v>
      </c>
      <c r="D45" s="631">
        <f>D36+D38+D42</f>
        <v>24</v>
      </c>
      <c r="E45" s="270" t="s">
        <v>373</v>
      </c>
      <c r="F45" s="272" t="s">
        <v>374</v>
      </c>
      <c r="G45" s="630">
        <f>G42+G36</f>
        <v>178</v>
      </c>
      <c r="H45" s="631">
        <f>H42+H36</f>
        <v>24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44746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161</v>
      </c>
      <c r="D11" s="196">
        <v>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-217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60</v>
      </c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</v>
      </c>
      <c r="D21" s="659">
        <f>SUM(D11:D20)</f>
        <v>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13</v>
      </c>
      <c r="D37" s="196">
        <v>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-598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-585</v>
      </c>
      <c r="D43" s="661">
        <f>SUM(D35:D42)</f>
        <v>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-581</v>
      </c>
      <c r="D44" s="307">
        <f>D43+D33+D21</f>
        <v>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605</v>
      </c>
      <c r="D45" s="309">
        <v>35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</v>
      </c>
      <c r="D46" s="311">
        <f>D45+D44</f>
        <v>51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24</v>
      </c>
      <c r="D47" s="298">
        <v>51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44746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0" sqref="E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1595</v>
      </c>
      <c r="D13" s="584">
        <f>'1-Баланс'!H20</f>
        <v>15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12</v>
      </c>
      <c r="I13" s="584">
        <f>'1-Баланс'!H29+'1-Баланс'!H32</f>
        <v>72</v>
      </c>
      <c r="J13" s="584">
        <f>'1-Баланс'!H30+'1-Баланс'!H33</f>
        <v>-38</v>
      </c>
      <c r="K13" s="585"/>
      <c r="L13" s="584">
        <f>SUM(C13:K13)</f>
        <v>1656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1595</v>
      </c>
      <c r="D17" s="653">
        <f aca="true" t="shared" si="2" ref="D17:M17">D13+D14</f>
        <v>15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12</v>
      </c>
      <c r="I17" s="653">
        <f t="shared" si="2"/>
        <v>72</v>
      </c>
      <c r="J17" s="653">
        <f t="shared" si="2"/>
        <v>-38</v>
      </c>
      <c r="K17" s="653">
        <f t="shared" si="2"/>
        <v>0</v>
      </c>
      <c r="L17" s="584">
        <f t="shared" si="1"/>
        <v>1656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-13</v>
      </c>
      <c r="J18" s="584">
        <f>+'1-Баланс'!G33</f>
        <v>0</v>
      </c>
      <c r="K18" s="585"/>
      <c r="L18" s="584">
        <f t="shared" si="1"/>
        <v>-13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1595</v>
      </c>
      <c r="D31" s="653">
        <f aca="true" t="shared" si="6" ref="D31:M31">D19+D22+D23+D26+D30+D29+D17+D18</f>
        <v>15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12</v>
      </c>
      <c r="I31" s="653">
        <f t="shared" si="6"/>
        <v>59</v>
      </c>
      <c r="J31" s="653">
        <f t="shared" si="6"/>
        <v>-38</v>
      </c>
      <c r="K31" s="653">
        <f t="shared" si="6"/>
        <v>0</v>
      </c>
      <c r="L31" s="584">
        <f t="shared" si="1"/>
        <v>1643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1595</v>
      </c>
      <c r="D34" s="587">
        <f t="shared" si="7"/>
        <v>15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12</v>
      </c>
      <c r="I34" s="587">
        <f t="shared" si="7"/>
        <v>59</v>
      </c>
      <c r="J34" s="587">
        <f t="shared" si="7"/>
        <v>-38</v>
      </c>
      <c r="K34" s="587">
        <f t="shared" si="7"/>
        <v>0</v>
      </c>
      <c r="L34" s="651">
        <f t="shared" si="1"/>
        <v>1643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44746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44746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E20" sqref="E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919</v>
      </c>
      <c r="E20" s="328"/>
      <c r="F20" s="328"/>
      <c r="G20" s="329">
        <f t="shared" si="2"/>
        <v>919</v>
      </c>
      <c r="H20" s="328"/>
      <c r="I20" s="328"/>
      <c r="J20" s="329">
        <f t="shared" si="3"/>
        <v>919</v>
      </c>
      <c r="K20" s="328">
        <v>38</v>
      </c>
      <c r="L20" s="328">
        <v>89</v>
      </c>
      <c r="M20" s="328"/>
      <c r="N20" s="329">
        <f t="shared" si="4"/>
        <v>127</v>
      </c>
      <c r="O20" s="328"/>
      <c r="P20" s="328"/>
      <c r="Q20" s="329">
        <f t="shared" si="0"/>
        <v>127</v>
      </c>
      <c r="R20" s="340">
        <f t="shared" si="1"/>
        <v>792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</v>
      </c>
      <c r="E27" s="328"/>
      <c r="F27" s="328"/>
      <c r="G27" s="329">
        <f t="shared" si="2"/>
        <v>1</v>
      </c>
      <c r="H27" s="328"/>
      <c r="I27" s="328"/>
      <c r="J27" s="329">
        <f t="shared" si="3"/>
        <v>1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1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</v>
      </c>
      <c r="H28" s="332">
        <f t="shared" si="5"/>
        <v>0</v>
      </c>
      <c r="I28" s="332">
        <f t="shared" si="5"/>
        <v>0</v>
      </c>
      <c r="J28" s="333">
        <f t="shared" si="3"/>
        <v>1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920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920</v>
      </c>
      <c r="H43" s="349">
        <f t="shared" si="11"/>
        <v>0</v>
      </c>
      <c r="I43" s="349">
        <f t="shared" si="11"/>
        <v>0</v>
      </c>
      <c r="J43" s="349">
        <f t="shared" si="11"/>
        <v>920</v>
      </c>
      <c r="K43" s="349">
        <f t="shared" si="11"/>
        <v>38</v>
      </c>
      <c r="L43" s="349">
        <f t="shared" si="11"/>
        <v>89</v>
      </c>
      <c r="M43" s="349">
        <f t="shared" si="11"/>
        <v>0</v>
      </c>
      <c r="N43" s="349">
        <f t="shared" si="11"/>
        <v>127</v>
      </c>
      <c r="O43" s="349">
        <f t="shared" si="11"/>
        <v>0</v>
      </c>
      <c r="P43" s="349">
        <f t="shared" si="11"/>
        <v>0</v>
      </c>
      <c r="Q43" s="349">
        <f t="shared" si="11"/>
        <v>127</v>
      </c>
      <c r="R43" s="350">
        <f t="shared" si="11"/>
        <v>793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44746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Виолета Василева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87" sqref="D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800</v>
      </c>
      <c r="D18" s="362">
        <f>+D19+D20</f>
        <v>800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800</v>
      </c>
      <c r="D20" s="368">
        <v>800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800</v>
      </c>
      <c r="D21" s="440">
        <f>D13+D17+D18</f>
        <v>800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16</v>
      </c>
      <c r="D30" s="368">
        <v>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197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728</v>
      </c>
      <c r="D40" s="362">
        <f>SUM(D41:D44)</f>
        <v>728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728</v>
      </c>
      <c r="D44" s="368">
        <v>728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744</v>
      </c>
      <c r="D45" s="438">
        <f>D26+D30+D31+D33+D32+D34+D35+D40</f>
        <v>744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1544</v>
      </c>
      <c r="D46" s="444">
        <f>D45+D23+D21+D11</f>
        <v>1544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660</v>
      </c>
      <c r="D66" s="197"/>
      <c r="E66" s="136">
        <f t="shared" si="1"/>
        <v>660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660</v>
      </c>
      <c r="D68" s="435">
        <f>D54+D58+D63+D64+D65+D66</f>
        <v>0</v>
      </c>
      <c r="E68" s="436">
        <f t="shared" si="1"/>
        <v>660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17</v>
      </c>
      <c r="D70" s="197"/>
      <c r="E70" s="136">
        <f t="shared" si="1"/>
        <v>17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</v>
      </c>
      <c r="D73" s="137">
        <f>SUM(D74:D76)</f>
        <v>22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22</v>
      </c>
      <c r="D76" s="197">
        <v>22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71</v>
      </c>
      <c r="D82" s="138">
        <f>SUM(D83:D86)</f>
        <v>71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71</v>
      </c>
      <c r="D86" s="197">
        <v>71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</v>
      </c>
      <c r="D87" s="134">
        <f>SUM(D88:D92)+D96</f>
        <v>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25</v>
      </c>
      <c r="D89" s="197">
        <v>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87</v>
      </c>
      <c r="D97" s="197">
        <v>87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</v>
      </c>
      <c r="D98" s="433">
        <f>D87+D82+D77+D73+D97</f>
        <v>214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891</v>
      </c>
      <c r="D99" s="427">
        <f>D98+D70+D68</f>
        <v>214</v>
      </c>
      <c r="E99" s="427">
        <f>E98+E70+E68</f>
        <v>677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44746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65492</v>
      </c>
      <c r="D20" s="449"/>
      <c r="E20" s="449"/>
      <c r="F20" s="449">
        <v>9</v>
      </c>
      <c r="G20" s="449"/>
      <c r="H20" s="449"/>
      <c r="I20" s="450">
        <f t="shared" si="0"/>
        <v>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</v>
      </c>
      <c r="D26" s="449"/>
      <c r="E26" s="449"/>
      <c r="F26" s="449">
        <v>164</v>
      </c>
      <c r="G26" s="449"/>
      <c r="H26" s="449"/>
      <c r="I26" s="450">
        <f t="shared" si="0"/>
        <v>164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65497</v>
      </c>
      <c r="D27" s="456">
        <f t="shared" si="2"/>
        <v>0</v>
      </c>
      <c r="E27" s="456">
        <f t="shared" si="2"/>
        <v>0</v>
      </c>
      <c r="F27" s="456">
        <f t="shared" si="2"/>
        <v>173</v>
      </c>
      <c r="G27" s="456">
        <f t="shared" si="2"/>
        <v>0</v>
      </c>
      <c r="H27" s="456">
        <f t="shared" si="2"/>
        <v>0</v>
      </c>
      <c r="I27" s="457">
        <f t="shared" si="0"/>
        <v>173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44746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2022-07-11T10:44:13Z</cp:lastPrinted>
  <dcterms:created xsi:type="dcterms:W3CDTF">2006-09-16T00:00:00Z</dcterms:created>
  <dcterms:modified xsi:type="dcterms:W3CDTF">2022-07-11T10:56:31Z</dcterms:modified>
  <cp:category/>
  <cp:version/>
  <cp:contentType/>
  <cp:contentStatus/>
</cp:coreProperties>
</file>