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<sst xmlns="http://schemas.openxmlformats.org/spreadsheetml/2006/main" count="1074" uniqueCount="885">
  <si>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</si>
  <si>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</si>
  <si>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</si>
  <si>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</si>
  <si>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</si>
  <si>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</si>
  <si>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</si>
  <si>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</si>
  <si>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</si>
  <si>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</si>
  <si>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</si>
  <si>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</si>
  <si>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</si>
  <si>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</si>
  <si>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</si>
  <si>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</si>
  <si>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</si>
  <si>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</si>
  <si>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</si>
  <si>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</si>
  <si>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</si>
  <si>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</si>
  <si>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</si>
  <si>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</si>
  <si>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</si>
  <si>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</si>
  <si>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</si>
  <si>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</si>
  <si>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</si>
  <si>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</si>
  <si>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</si>
  <si>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</si>
  <si>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</si>
  <si>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</si>
  <si>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</si>
  <si>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</si>
  <si>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</si>
  <si>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</si>
  <si>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</si>
  <si>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</si>
  <si>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</si>
  <si>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</si>
  <si>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</si>
  <si>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</si>
  <si>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</si>
  <si>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</si>
  <si>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</si>
  <si>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</si>
  <si>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</si>
  <si>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</si>
  <si>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</si>
  <si>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</si>
  <si>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</si>
  <si>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</si>
  <si>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</si>
  <si>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</si>
  <si>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</si>
  <si>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</si>
  <si>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</si>
  <si>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</si>
  <si>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</si>
  <si>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</si>
  <si>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</si>
  <si>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</si>
  <si>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</si>
  <si>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</si>
  <si>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</si>
  <si>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</si>
  <si>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</si>
  <si>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</si>
  <si>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</si>
  <si>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</si>
  <si>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</si>
  <si>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</si>
  <si>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</si>
  <si>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</si>
  <si>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</si>
  <si>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</si>
  <si>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</si>
  <si>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</si>
  <si>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</si>
  <si>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</si>
  <si>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</si>
  <si>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</si>
  <si>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</si>
  <si>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</si>
  <si>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</si>
  <si>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</si>
  <si>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</si>
  <si>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</si>
  <si>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</si>
  <si>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</si>
  <si>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</si>
  <si>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</si>
  <si>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</si>
  <si>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</si>
  <si>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</si>
  <si>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</si>
  <si>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</si>
  <si>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</si>
  <si>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</si>
  <si>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</si>
  <si>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</si>
  <si>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</si>
  <si>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</si>
  <si>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</si>
  <si>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</si>
  <si>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</si>
  <si>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</si>
  <si>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</si>
  <si>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</si>
  <si>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</si>
  <si>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</si>
  <si>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</si>
  <si>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</si>
  <si>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</si>
  <si>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</si>
  <si>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</si>
  <si>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</si>
  <si>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</si>
  <si>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</si>
  <si>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</si>
  <si>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</si>
  <si>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</si>
  <si>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</si>
  <si>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</si>
  <si>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</si>
  <si>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</si>
  <si>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</si>
  <si>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</si>
  <si>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</si>
  <si>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</si>
  <si>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</si>
  <si>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</si>
  <si>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</si>
  <si>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</si>
  <si>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</si>
  <si>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</si>
  <si>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</si>
  <si>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</si>
  <si>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</si>
  <si>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</si>
  <si>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</si>
  <si>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</si>
  <si>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</si>
  <si>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</si>
  <si>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</si>
  <si>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</si>
  <si>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</si>
  <si>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</si>
  <si>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</si>
  <si>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</si>
  <si>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</si>
  <si>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</si>
  <si>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</si>
  <si>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</si>
  <si>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</si>
  <si>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</si>
  <si>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</si>
  <si>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</si>
  <si>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</si>
  <si>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</si>
  <si>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</si>
  <si>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</si>
  <si>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</si>
  <si>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</si>
  <si>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</si>
  <si>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</si>
  <si>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</si>
  <si>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</si>
  <si>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</si>
  <si>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</si>
  <si>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</si>
  <si>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</si>
  <si>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</si>
  <si>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</si>
  <si>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</si>
  <si>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</si>
  <si>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</si>
  <si>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</si>
  <si>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</si>
  <si>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</si>
  <si>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</si>
  <si>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</si>
  <si>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</si>
  <si>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</si>
  <si>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</si>
  <si>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</si>
  <si>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</si>
  <si>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</si>
  <si>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</si>
  <si>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</si>
  <si>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</si>
  <si>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</si>
  <si>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</si>
  <si>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</si>
  <si>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</si>
  <si>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</si>
  <si>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</si>
  <si>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</si>
  <si>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</si>
  <si>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</si>
  <si>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</si>
  <si>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</si>
  <si>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</si>
  <si>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</si>
  <si>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</si>
  <si>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</si>
  <si>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</si>
  <si>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</si>
  <si>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</si>
  <si>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</si>
  <si>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</si>
  <si>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</si>
  <si>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</si>
  <si>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</si>
  <si>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</si>
  <si>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</si>
  <si>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</si>
  <si>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</si>
  <si>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</si>
  <si>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</si>
  <si>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</si>
  <si>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</si>
  <si>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</si>
  <si>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</si>
  <si>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</si>
  <si>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</si>
  <si>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</si>
  <si>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</si>
  <si>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</si>
  <si>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</si>
  <si>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</si>
  <si>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</si>
  <si>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</si>
  <si>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</si>
  <si>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</si>
  <si>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</si>
  <si>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</si>
  <si>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</si>
  <si>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</si>
  <si>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</si>
  <si>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</si>
  <si>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</si>
  <si>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</si>
  <si>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</si>
  <si>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</si>
  <si>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</si>
  <si>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</si>
  <si>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</si>
  <si>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</si>
  <si>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</si>
  <si>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</si>
  <si>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</si>
  <si>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</si>
  <si>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</si>
  <si>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</si>
  <si>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</si>
  <si>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</si>
  <si>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</si>
  <si>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</si>
  <si>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</si>
  <si>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</si>
  <si>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</si>
  <si>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</si>
  <si>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</si>
  <si>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</si>
  <si>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</si>
  <si>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</si>
  <si>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</si>
  <si>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</si>
  <si>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</si>
  <si>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</si>
  <si>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</si>
  <si>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</si>
  <si>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</si>
  <si>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</si>
  <si>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</si>
  <si>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</si>
  <si>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</si>
  <si>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</si>
  <si>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</si>
  <si>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</si>
  <si>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</si>
  <si>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</si>
  <si>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</si>
  <si>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</si>
  <si>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</si>
  <si>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</si>
  <si>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</si>
  <si>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</si>
  <si>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</si>
  <si>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</si>
  <si>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</si>
  <si>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</si>
  <si>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</si>
  <si>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</si>
  <si>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</si>
  <si>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</si>
  <si>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</si>
  <si>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</si>
  <si>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</si>
  <si>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</si>
  <si>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</si>
  <si>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</si>
  <si>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</si>
  <si>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</si>
  <si>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</si>
  <si>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</si>
  <si>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</si>
  <si>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</si>
  <si>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</si>
  <si>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</si>
  <si>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</si>
  <si>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</si>
  <si>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</si>
  <si>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</si>
  <si>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</si>
  <si>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</si>
  <si>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</si>
  <si>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</si>
  <si>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</si>
  <si>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</si>
  <si>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</si>
  <si>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</si>
  <si>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</si>
  <si>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</si>
  <si>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</si>
  <si>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</si>
  <si>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</si>
  <si>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</si>
  <si>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</si>
  <si>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</si>
  <si>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</si>
  <si>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</si>
  <si>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</si>
  <si>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</si>
  <si>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</si>
  <si>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</si>
  <si>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</si>
  <si>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</si>
  <si>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</si>
  <si>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</si>
  <si>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</si>
  <si>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</si>
  <si>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</si>
  <si>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</si>
  <si>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</si>
  <si>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</si>
  <si>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</si>
  <si>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</si>
  <si>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</si>
  <si>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</si>
  <si>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</si>
  <si>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</si>
  <si>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</si>
  <si>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</si>
  <si>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</si>
  <si>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</si>
  <si>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</si>
  <si>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</si>
  <si>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</si>
  <si>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</si>
  <si>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</si>
  <si>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</si>
  <si>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</si>
  <si>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</si>
  <si>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</si>
  <si>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</si>
  <si>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</si>
  <si>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</si>
  <si>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</si>
  <si>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</si>
  <si>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</si>
  <si>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</si>
  <si>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</si>
  <si>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</si>
  <si>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</si>
  <si>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</si>
  <si>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</si>
  <si>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</si>
  <si>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</si>
  <si>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</si>
  <si>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</si>
  <si>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</si>
  <si>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</si>
  <si>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</si>
  <si>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</si>
  <si>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</si>
  <si>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</si>
  <si>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</si>
  <si>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</si>
  <si>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</si>
  <si>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</si>
  <si>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</si>
  <si>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</si>
  <si>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</si>
  <si>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</si>
  <si>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</si>
  <si>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</si>
  <si>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</si>
  <si>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</si>
  <si>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</si>
  <si>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</si>
  <si>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</si>
  <si>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</si>
  <si>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</si>
  <si>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</si>
  <si>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</si>
  <si>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</si>
  <si>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</si>
  <si>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</si>
  <si>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</si>
  <si>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</si>
  <si>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</si>
  <si>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</si>
  <si>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</si>
  <si>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</si>
  <si>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</si>
  <si>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</si>
  <si>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</si>
  <si>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</si>
  <si>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</si>
  <si>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</si>
  <si>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</si>
  <si>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</si>
  <si>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</si>
  <si>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</si>
  <si>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</si>
  <si>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</si>
  <si>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</si>
  <si>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</si>
  <si>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</si>
  <si>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</si>
  <si>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</si>
  <si>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</si>
  <si>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</si>
  <si>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</si>
  <si>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</si>
  <si>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</si>
  <si>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</si>
  <si>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</si>
  <si>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</si>
  <si>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</si>
  <si>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</si>
  <si>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</si>
  <si>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</si>
  <si>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</si>
  <si>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</si>
  <si>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</si>
  <si>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</si>
  <si>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</si>
  <si>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</si>
  <si>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</si>
  <si>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</si>
  <si>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</si>
  <si>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</si>
  <si>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</si>
  <si>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</si>
  <si>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</si>
  <si>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</si>
  <si>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</si>
  <si>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</si>
  <si>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</si>
  <si>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</si>
  <si>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</si>
  <si>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</si>
  <si>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</si>
  <si>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</si>
  <si>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</si>
  <si>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</si>
  <si>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</si>
  <si>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</si>
  <si>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</si>
  <si>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</si>
  <si>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</si>
  <si>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</si>
  <si>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</si>
  <si>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</si>
  <si>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</si>
  <si>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</si>
  <si>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</si>
  <si>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</si>
  <si>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</si>
  <si>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</si>
  <si>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</si>
  <si>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</si>
  <si>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</si>
  <si>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</si>
  <si>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</si>
  <si>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</si>
  <si>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</si>
  <si>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</si>
  <si>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</si>
  <si>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</si>
  <si>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</si>
  <si>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</si>
  <si>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</si>
  <si>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</si>
  <si>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</si>
  <si>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</si>
  <si>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</si>
  <si>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</si>
  <si>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</si>
  <si>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</si>
  <si>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</si>
  <si>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</si>
  <si>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</si>
  <si>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</si>
  <si>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</si>
  <si>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</si>
  <si>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</si>
  <si>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</si>
  <si>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</si>
  <si>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</si>
  <si>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</si>
  <si>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</si>
  <si>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</si>
  <si>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</si>
  <si>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</si>
  <si>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</si>
  <si>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</si>
  <si>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</si>
  <si>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</si>
  <si>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</si>
  <si>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</si>
  <si>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</si>
  <si>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</si>
  <si>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</si>
  <si>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</si>
  <si>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</si>
  <si>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</si>
  <si>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</si>
  <si>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</si>
  <si>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</si>
  <si>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</si>
  <si>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</si>
  <si>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</si>
  <si>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</si>
  <si>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</si>
  <si>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</si>
  <si>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</si>
  <si>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</si>
  <si>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</si>
  <si>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</si>
  <si>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</si>
  <si>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</si>
  <si>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</si>
  <si>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</si>
  <si>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</si>
  <si>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</si>
  <si>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</si>
  <si>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</si>
  <si>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</si>
  <si>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</si>
  <si>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</si>
  <si>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</si>
  <si>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</si>
  <si>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</si>
  <si>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</si>
  <si>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</si>
  <si>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</si>
  <si>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</si>
  <si>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</si>
  <si>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</si>
  <si>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</si>
  <si>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</si>
  <si>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</si>
  <si>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</si>
  <si>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</si>
  <si>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</si>
  <si>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</si>
  <si>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</si>
  <si>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</si>
  <si>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</si>
  <si>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</si>
  <si>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</si>
  <si>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</si>
  <si>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</si>
  <si>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</si>
  <si>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</si>
  <si>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</si>
  <si>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</si>
  <si>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</si>
  <si>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</si>
  <si>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</si>
  <si>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</si>
  <si>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</si>
  <si>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</si>
  <si>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</si>
  <si>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</si>
  <si>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</si>
  <si>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</si>
  <si>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</si>
  <si>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</si>
  <si>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</si>
  <si>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</si>
  <si>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</si>
  <si>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</si>
  <si>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</si>
  <si>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</si>
  <si>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</si>
  <si>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</si>
  <si>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</si>
  <si>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</si>
  <si>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</si>
  <si>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</si>
  <si>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</si>
  <si>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</si>
  <si>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</si>
  <si>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</si>
  <si>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</si>
  <si>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</si>
  <si>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</si>
  <si>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</si>
  <si>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</si>
  <si>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</si>
  <si>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</si>
  <si>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</si>
  <si>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</si>
  <si>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</si>
  <si>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</si>
  <si>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</si>
  <si>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</si>
  <si>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</si>
  <si>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</si>
  <si>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</si>
  <si>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</si>
  <si>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</si>
  <si>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</si>
  <si>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</si>
  <si>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</si>
  <si>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</si>
  <si>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</si>
  <si>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</si>
  <si>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</si>
  <si>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</si>
  <si>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</si>
  <si>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</si>
  <si>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</si>
  <si>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</si>
  <si>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</si>
  <si>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</si>
  <si>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</si>
  <si>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</si>
  <si>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</si>
  <si>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</si>
  <si>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</si>
  <si>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</si>
  <si>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</si>
  <si>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</si>
  <si>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</si>
  <si>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</si>
  <si>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</si>
  <si>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</si>
  <si>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</si>
  <si>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</si>
  <si>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</si>
  <si>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</si>
  <si>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</si>
  <si>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</si>
  <si>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</si>
  <si>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</si>
  <si>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</si>
  <si>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</si>
  <si>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</si>
  <si>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</si>
  <si>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</si>
  <si>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</si>
  <si>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</si>
  <si>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</si>
  <si>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</si>
  <si>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</si>
  <si>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</si>
  <si>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</si>
  <si>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</si>
  <si>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</si>
  <si>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</si>
  <si>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</si>
  <si>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</si>
  <si>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</si>
  <si>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</si>
  <si>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</si>
  <si>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</si>
  <si>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</si>
  <si>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</si>
  <si>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</si>
  <si>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</si>
  <si>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</si>
  <si>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</si>
  <si>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</si>
  <si>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</si>
  <si>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</si>
  <si>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</si>
  <si>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</si>
  <si>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</si>
  <si>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</si>
  <si>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</si>
  <si>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</si>
  <si>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</si>
  <si>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</si>
  <si>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</si>
  <si>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</si>
  <si>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</si>
  <si>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</si>
  <si>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</si>
  <si>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</si>
  <si>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</si>
  <si>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</si>
  <si>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</si>
  <si>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</si>
  <si>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</si>
  <si>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</si>
  <si>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</si>
  <si>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</si>
  <si>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</si>
  <si>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</si>
  <si>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</si>
  <si>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</si>
  <si>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</si>
  <si>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</si>
  <si>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</si>
  <si>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</si>
  <si>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</si>
  <si>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</si>
  <si>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</si>
  <si>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</si>
  <si>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</si>
  <si>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</si>
  <si>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</si>
  <si>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</si>
  <si>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</si>
  <si>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</si>
  <si>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</si>
  <si>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</si>
  <si>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</si>
  <si>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</si>
  <si>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</si>
  <si>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</si>
  <si>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</si>
  <si>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</si>
  <si>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</si>
  <si>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</si>
  <si>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</si>
  <si>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</si>
  <si>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</si>
  <si>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</si>
  <si>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</si>
  <si>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</si>
  <si>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</si>
  <si>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</si>
  <si>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</si>
  <si>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</si>
  <si>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</si>
  <si>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</si>
  <si>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</si>
  <si>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</si>
  <si>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</si>
  <si>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</si>
  <si>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</si>
  <si>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</si>
  <si>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</si>
  <si>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</si>
  <si>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</si>
  <si>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</si>
  <si>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</si>
  <si>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</si>
  <si>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</si>
  <si>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</si>
  <si>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</si>
  <si>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</si>
  <si>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</si>
  <si>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</si>
  <si>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</si>
  <si>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</si>
  <si>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</si>
  <si>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</si>
  <si>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</si>
  <si>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</si>
  <si>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</si>
  <si>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</si>
  <si>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</si>
  <si>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</si>
  <si>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</si>
  <si>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</si>
  <si>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</si>
  <si>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</si>
  <si>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</si>
  <si>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</si>
  <si>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</si>
  <si>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</si>
  <si>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</si>
  <si>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</si>
  <si>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</si>
  <si>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</si>
  <si>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</si>
  <si>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</si>
  <si>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</si>
  <si>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</si>
  <si>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</si>
  <si>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</si>
  <si>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</si>
  <si>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</si>
  <si>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</si>
  <si>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</si>
  <si>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</si>
  <si>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</si>
  <si>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</si>
  <si>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</si>
  <si>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</si>
  <si>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</si>
  <si>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</si>
  <si>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</si>
  <si>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</si>
  <si>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</si>
  <si>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</si>
  <si>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</si>
  <si>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</si>
  <si>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</si>
  <si>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</si>
  <si>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</si>
  <si>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</si>
  <si>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</si>
  <si>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</si>
  <si>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</si>
  <si>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</si>
  <si>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</si>
  <si>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</si>
  <si>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</si>
  <si>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</si>
  <si>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</si>
  <si>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</si>
  <si>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</si>
  <si>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</si>
  <si>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</si>
  <si>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</si>
  <si>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</si>
  <si>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</si>
  <si>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</si>
  <si>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</si>
  <si>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</si>
  <si>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</si>
  <si>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</si>
  <si>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</si>
  <si>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</si>
  <si>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</si>
  <si>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</si>
  <si>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</si>
  <si>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</si>
  <si>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</si>
  <si>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</si>
  <si>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</si>
  <si>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</si>
  <si>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</si>
  <si>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</si>
  <si>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</si>
  <si>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</si>
  <si>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( Eлена Васева)</t>
  </si>
  <si>
    <t>( Елена Васева )</t>
  </si>
  <si>
    <t>Гл.счетоводител:...................</t>
  </si>
  <si>
    <t>(Елена Васева )</t>
  </si>
  <si>
    <t>Гл.счетоводител:...................................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</si>
  <si>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</si>
  <si>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</si>
  <si>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</si>
  <si>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( Е. Васева)</t>
  </si>
  <si>
    <t>Гл.счетоводител: ……………………</t>
  </si>
  <si>
    <t>от 01.01.2017 г. до  31.12.2017 г.</t>
  </si>
  <si>
    <t>Дата на съставяне: 22.01.2018 г.</t>
  </si>
  <si>
    <t>Гл.счетоводител:……………                                       Управител.................................</t>
  </si>
  <si>
    <t xml:space="preserve">                                            ( Калинка Тренчева )</t>
  </si>
  <si>
    <t>22.01.2018 г.</t>
  </si>
  <si>
    <t>Гл.счетоводител:............................                          Управител.....................................</t>
  </si>
  <si>
    <t>( Елена Васева )                     (Калинка Тренчева )</t>
  </si>
  <si>
    <t>Управител:.........................</t>
  </si>
  <si>
    <t>( Калинка Тренчева )</t>
  </si>
  <si>
    <t xml:space="preserve">Дата на съставяне:     22.01.2018 г.                                  </t>
  </si>
  <si>
    <t>Управител:.................................</t>
  </si>
  <si>
    <t>Управител:</t>
  </si>
  <si>
    <t>Дата на съставяне:22.01.2018 г.</t>
  </si>
  <si>
    <t>Управител:..................</t>
  </si>
  <si>
    <t>(К.Тренчева )</t>
  </si>
  <si>
    <t>Управител: …………………..</t>
  </si>
  <si>
    <t xml:space="preserve">Дата на съставяне: 22.01.2018 г.                    </t>
  </si>
  <si>
    <t xml:space="preserve">Дата  на съставяне:22.01.2018 г.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</si>
</sst>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B107" sqref="B10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855</v>
      </c>
      <c r="F3" s="217" t="s">
        <v>2</v>
      </c>
      <c r="G3" s="172"/>
      <c r="H3" s="461">
        <v>819364036</v>
      </c>
    </row>
    <row r="4" spans="1:8" ht="15">
      <c r="A4" s="580" t="s">
        <v>3</v>
      </c>
      <c r="B4" s="586"/>
      <c r="C4" s="586"/>
      <c r="D4" s="586"/>
      <c r="E4" s="504" t="s">
        <v>856</v>
      </c>
      <c r="F4" s="582" t="s">
        <v>4</v>
      </c>
      <c r="G4" s="583"/>
      <c r="H4" s="461">
        <v>201</v>
      </c>
    </row>
    <row r="5" spans="1:8" ht="15">
      <c r="A5" s="580" t="s">
        <v>5</v>
      </c>
      <c r="B5" s="581"/>
      <c r="C5" s="581"/>
      <c r="D5" s="581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3474</v>
      </c>
      <c r="D11" s="151">
        <v>3474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3269</v>
      </c>
      <c r="D12" s="151">
        <v>3853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20</v>
      </c>
      <c r="D13" s="151">
        <v>22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6763</v>
      </c>
      <c r="D19" s="155">
        <f>SUM(D11:D18)</f>
        <v>7349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2605</v>
      </c>
      <c r="D20" s="151">
        <v>2605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7343</v>
      </c>
      <c r="H21" s="156">
        <f>SUM(H22:H24)</f>
        <v>7489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7343</v>
      </c>
      <c r="H22" s="152">
        <v>7489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7343</v>
      </c>
      <c r="H25" s="154">
        <f>H19+H20+H21</f>
        <v>7489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-84</v>
      </c>
      <c r="H27" s="154">
        <f>SUM(H28:H30)</f>
        <v>201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146</v>
      </c>
      <c r="H28" s="152">
        <v>201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-230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-230</v>
      </c>
      <c r="H32" s="316">
        <v>-431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-314</v>
      </c>
      <c r="H33" s="154">
        <f>H27+H31+H32</f>
        <v>-230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7565</v>
      </c>
      <c r="H36" s="154">
        <f>H25+H17+H33</f>
        <v>7795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110</v>
      </c>
      <c r="H53" s="152">
        <v>110</v>
      </c>
    </row>
    <row r="54" spans="1:8" ht="15">
      <c r="A54" s="235" t="s">
        <v>166</v>
      </c>
      <c r="B54" s="249" t="s">
        <v>167</v>
      </c>
      <c r="C54" s="151"/>
      <c r="D54" s="151"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9368</v>
      </c>
      <c r="D55" s="155">
        <f>D19+D20+D21+D27+D32+D45+D51+D53+D54</f>
        <v>9954</v>
      </c>
      <c r="E55" s="237" t="s">
        <v>172</v>
      </c>
      <c r="F55" s="261" t="s">
        <v>173</v>
      </c>
      <c r="G55" s="154">
        <f>G49+G51+G52+G53+G54</f>
        <v>110</v>
      </c>
      <c r="H55" s="154">
        <f>H49+H51+H52+H53+H54</f>
        <v>110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</v>
      </c>
      <c r="D58" s="151">
        <v>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1225</v>
      </c>
      <c r="H61" s="154">
        <f>SUM(H62:H68)</f>
        <v>1537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</v>
      </c>
      <c r="D64" s="155">
        <f>SUM(D58:D63)</f>
        <v>8</v>
      </c>
      <c r="E64" s="237" t="s">
        <v>200</v>
      </c>
      <c r="F64" s="242" t="s">
        <v>201</v>
      </c>
      <c r="G64" s="152">
        <v>555</v>
      </c>
      <c r="H64" s="152">
        <v>522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280</v>
      </c>
      <c r="H66" s="152">
        <v>228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122</v>
      </c>
      <c r="H67" s="152">
        <v>85</v>
      </c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>
        <v>268</v>
      </c>
      <c r="H68" s="152">
        <v>702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480</v>
      </c>
      <c r="H69" s="152">
        <v>524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0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1705</v>
      </c>
      <c r="H71" s="161">
        <f>H59+H60+H61+H69+H70</f>
        <v>2061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</v>
      </c>
      <c r="D75" s="155">
        <f>SUM(D67:D74)</f>
        <v>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1705</v>
      </c>
      <c r="H79" s="162">
        <f>H71+H74+H75+H76</f>
        <v>2061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</v>
      </c>
      <c r="D93" s="155">
        <f>D64+D75+D84+D91+D92</f>
        <v>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9380</v>
      </c>
      <c r="D94" s="164">
        <f>D93+D55</f>
        <v>9966</v>
      </c>
      <c r="E94" s="449" t="s">
        <v>270</v>
      </c>
      <c r="F94" s="289" t="s">
        <v>271</v>
      </c>
      <c r="G94" s="165">
        <f>G36+G39+G55+G79</f>
        <v>9380</v>
      </c>
      <c r="H94" s="165">
        <f>H36+H39+H55+H79</f>
        <v>9966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869</v>
      </c>
      <c r="D98" s="584"/>
      <c r="E98" s="584"/>
      <c r="F98" s="170"/>
      <c r="G98" s="171"/>
      <c r="H98" s="172"/>
      <c r="M98" s="157"/>
    </row>
    <row r="99" spans="3:8" ht="15">
      <c r="C99" s="45" t="s">
        <v>857</v>
      </c>
      <c r="D99" s="1"/>
      <c r="E99" s="45" t="s">
        <v>870</v>
      </c>
      <c r="F99" s="170"/>
      <c r="G99" s="171"/>
      <c r="H99" s="172"/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D48" sqref="D48:H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 ДУПНИЦА-ТАБАК " АД</v>
      </c>
      <c r="C2" s="589"/>
      <c r="D2" s="589"/>
      <c r="E2" s="589"/>
      <c r="F2" s="575" t="s">
        <v>2</v>
      </c>
      <c r="G2" s="575"/>
      <c r="H2" s="526">
        <f>'справка №1-БАЛАНС'!H3</f>
        <v>819364036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90" t="str">
        <f>'справка №1-БАЛАНС'!E5</f>
        <v>от 01.01.2017 г. до  31.12.2017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>
        <v>4</v>
      </c>
      <c r="E9" s="298" t="s">
        <v>284</v>
      </c>
      <c r="F9" s="549" t="s">
        <v>285</v>
      </c>
      <c r="G9" s="550">
        <v>0</v>
      </c>
      <c r="H9" s="550">
        <v>0</v>
      </c>
    </row>
    <row r="10" spans="1:8" ht="12">
      <c r="A10" s="298" t="s">
        <v>286</v>
      </c>
      <c r="B10" s="299" t="s">
        <v>287</v>
      </c>
      <c r="C10" s="46">
        <v>6</v>
      </c>
      <c r="D10" s="46">
        <v>15</v>
      </c>
      <c r="E10" s="298" t="s">
        <v>288</v>
      </c>
      <c r="F10" s="549" t="s">
        <v>289</v>
      </c>
      <c r="G10" s="550">
        <v>0</v>
      </c>
      <c r="H10" s="550">
        <v>0</v>
      </c>
    </row>
    <row r="11" spans="1:8" ht="12">
      <c r="A11" s="298" t="s">
        <v>290</v>
      </c>
      <c r="B11" s="299" t="s">
        <v>291</v>
      </c>
      <c r="C11" s="46">
        <v>33</v>
      </c>
      <c r="D11" s="46">
        <v>244</v>
      </c>
      <c r="E11" s="300" t="s">
        <v>292</v>
      </c>
      <c r="F11" s="549" t="s">
        <v>293</v>
      </c>
      <c r="G11" s="550">
        <v>0</v>
      </c>
      <c r="H11" s="550">
        <v>1</v>
      </c>
    </row>
    <row r="12" spans="1:8" ht="12">
      <c r="A12" s="298" t="s">
        <v>294</v>
      </c>
      <c r="B12" s="299" t="s">
        <v>295</v>
      </c>
      <c r="C12" s="46">
        <v>99</v>
      </c>
      <c r="D12" s="46">
        <v>125</v>
      </c>
      <c r="E12" s="300" t="s">
        <v>78</v>
      </c>
      <c r="F12" s="549" t="s">
        <v>296</v>
      </c>
      <c r="G12" s="550">
        <v>261</v>
      </c>
      <c r="H12" s="550">
        <v>1220</v>
      </c>
    </row>
    <row r="13" spans="1:18" ht="12">
      <c r="A13" s="298" t="s">
        <v>297</v>
      </c>
      <c r="B13" s="299" t="s">
        <v>298</v>
      </c>
      <c r="C13" s="46">
        <v>18</v>
      </c>
      <c r="D13" s="46">
        <v>19</v>
      </c>
      <c r="E13" s="301" t="s">
        <v>51</v>
      </c>
      <c r="F13" s="551" t="s">
        <v>299</v>
      </c>
      <c r="G13" s="548">
        <f>SUM(G9:G12)</f>
        <v>261</v>
      </c>
      <c r="H13" s="548">
        <f>SUM(H9:H12)</f>
        <v>1221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551</v>
      </c>
      <c r="D14" s="46">
        <v>1679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0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96</v>
      </c>
      <c r="D16" s="47">
        <v>802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804</v>
      </c>
      <c r="D19" s="49">
        <f>SUM(D9:D15)+D16</f>
        <v>2888</v>
      </c>
      <c r="E19" s="304" t="s">
        <v>316</v>
      </c>
      <c r="F19" s="552" t="s">
        <v>317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0</v>
      </c>
    </row>
    <row r="22" spans="1:8" ht="24">
      <c r="A22" s="304" t="s">
        <v>323</v>
      </c>
      <c r="B22" s="305" t="s">
        <v>324</v>
      </c>
      <c r="C22" s="46">
        <v>0</v>
      </c>
      <c r="D22" s="46">
        <v>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315</v>
      </c>
      <c r="H23" s="550">
        <v>1346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315</v>
      </c>
      <c r="H24" s="548">
        <f>SUM(H19:H23)</f>
        <v>1346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806</v>
      </c>
      <c r="D28" s="50">
        <f>D26+D19</f>
        <v>2888</v>
      </c>
      <c r="E28" s="127" t="s">
        <v>338</v>
      </c>
      <c r="F28" s="554" t="s">
        <v>339</v>
      </c>
      <c r="G28" s="548">
        <f>G13+G15+G24</f>
        <v>576</v>
      </c>
      <c r="H28" s="548">
        <f>H13+H15+H24</f>
        <v>2567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230</v>
      </c>
      <c r="H30" s="53">
        <f>IF((D28-H28)&gt;0,D28-H28,0)</f>
        <v>321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806</v>
      </c>
      <c r="D33" s="49">
        <f>D28-D31+D32</f>
        <v>2888</v>
      </c>
      <c r="E33" s="127" t="s">
        <v>352</v>
      </c>
      <c r="F33" s="554" t="s">
        <v>353</v>
      </c>
      <c r="G33" s="53">
        <f>G32-G31+G28</f>
        <v>576</v>
      </c>
      <c r="H33" s="53">
        <f>H32-H31+H28</f>
        <v>2567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230</v>
      </c>
      <c r="H34" s="548">
        <f>IF((D33-H33)&gt;0,D33-H33,0)</f>
        <v>321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110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110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230</v>
      </c>
      <c r="H39" s="559">
        <f>IF(H34&gt;0,IF(D35+H34&lt;0,0,D35+H34),IF(D34-D35&lt;0,D35-D34,0))</f>
        <v>431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230</v>
      </c>
      <c r="H41" s="52">
        <f>IF(D39=0,IF(H39-H40&gt;0,H39-H40+D40,0),IF(D39-D40&lt;0,D40-D39+H40,0))</f>
        <v>431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806</v>
      </c>
      <c r="D42" s="53">
        <f>D33+D35+D39</f>
        <v>2998</v>
      </c>
      <c r="E42" s="128" t="s">
        <v>379</v>
      </c>
      <c r="F42" s="129" t="s">
        <v>380</v>
      </c>
      <c r="G42" s="53">
        <f>G39+G33</f>
        <v>806</v>
      </c>
      <c r="H42" s="53">
        <f>H39+H33</f>
        <v>2998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853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871</v>
      </c>
      <c r="C48" s="427"/>
      <c r="D48" s="587" t="s">
        <v>872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873</v>
      </c>
      <c r="F49" s="560"/>
      <c r="G49" s="563"/>
      <c r="H49" s="563"/>
    </row>
    <row r="50" spans="1:8" ht="12.75" customHeight="1">
      <c r="A50" s="561"/>
      <c r="B50" s="562"/>
      <c r="C50" s="428"/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B61" sqref="B6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01.01.2017 г. до  31.12.2017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71</v>
      </c>
      <c r="D10" s="54">
        <v>74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-25</v>
      </c>
      <c r="D11" s="54">
        <v>-35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-13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46</v>
      </c>
      <c r="D20" s="55">
        <f>SUM(D10:D19)</f>
        <v>26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-43</v>
      </c>
      <c r="D37" s="54">
        <v>-26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-2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-45</v>
      </c>
      <c r="D42" s="55">
        <f>SUM(D34:D41)</f>
        <v>-26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</v>
      </c>
      <c r="D46" s="56">
        <v>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77"/>
      <c r="D50" s="577"/>
      <c r="G50" s="133"/>
      <c r="H50" s="133"/>
    </row>
    <row r="51" spans="1:8" ht="12">
      <c r="A51" s="318"/>
      <c r="B51" s="318" t="s">
        <v>860</v>
      </c>
      <c r="C51" s="319"/>
      <c r="D51" s="319"/>
      <c r="G51" s="133"/>
      <c r="H51" s="133"/>
    </row>
    <row r="52" spans="1:8" ht="12">
      <c r="A52" s="318"/>
      <c r="B52" s="436" t="s">
        <v>874</v>
      </c>
      <c r="C52" s="577"/>
      <c r="D52" s="577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F43" sqref="F43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01.01.2017 г. до  31.12.2017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7489</v>
      </c>
      <c r="G11" s="58">
        <f>'справка №1-БАЛАНС'!H23</f>
        <v>0</v>
      </c>
      <c r="H11" s="60"/>
      <c r="I11" s="58">
        <f>'справка №1-БАЛАНС'!H28+'справка №1-БАЛАНС'!H31</f>
        <v>201</v>
      </c>
      <c r="J11" s="58">
        <f>'справка №1-БАЛАНС'!H29+'справка №1-БАЛАНС'!H32</f>
        <v>-431</v>
      </c>
      <c r="K11" s="60"/>
      <c r="L11" s="344">
        <f>SUM(C11:K11)</f>
        <v>7795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7489</v>
      </c>
      <c r="G15" s="61">
        <f t="shared" si="2"/>
        <v>0</v>
      </c>
      <c r="H15" s="61">
        <f t="shared" si="2"/>
        <v>0</v>
      </c>
      <c r="I15" s="61">
        <f t="shared" si="2"/>
        <v>201</v>
      </c>
      <c r="J15" s="61">
        <f t="shared" si="2"/>
        <v>-431</v>
      </c>
      <c r="K15" s="61">
        <f t="shared" si="2"/>
        <v>0</v>
      </c>
      <c r="L15" s="344">
        <f t="shared" si="1"/>
        <v>7795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-230</v>
      </c>
      <c r="K16" s="60"/>
      <c r="L16" s="344">
        <f t="shared" si="1"/>
        <v>-230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-55</v>
      </c>
      <c r="J20" s="60">
        <v>201</v>
      </c>
      <c r="K20" s="60"/>
      <c r="L20" s="344">
        <f t="shared" si="1"/>
        <v>146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-146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-146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>
        <v>146</v>
      </c>
      <c r="G23" s="185"/>
      <c r="H23" s="185"/>
      <c r="I23" s="185"/>
      <c r="J23" s="185"/>
      <c r="K23" s="185"/>
      <c r="L23" s="344">
        <f t="shared" si="1"/>
        <v>146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7343</v>
      </c>
      <c r="G29" s="59">
        <f t="shared" si="6"/>
        <v>0</v>
      </c>
      <c r="H29" s="59">
        <f t="shared" si="6"/>
        <v>0</v>
      </c>
      <c r="I29" s="59">
        <f t="shared" si="6"/>
        <v>146</v>
      </c>
      <c r="J29" s="59">
        <f t="shared" si="6"/>
        <v>-460</v>
      </c>
      <c r="K29" s="59">
        <f t="shared" si="6"/>
        <v>0</v>
      </c>
      <c r="L29" s="344">
        <f t="shared" si="1"/>
        <v>7565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7343</v>
      </c>
      <c r="G32" s="59">
        <f t="shared" si="7"/>
        <v>0</v>
      </c>
      <c r="H32" s="59">
        <f t="shared" si="7"/>
        <v>0</v>
      </c>
      <c r="I32" s="59">
        <f t="shared" si="7"/>
        <v>146</v>
      </c>
      <c r="J32" s="59">
        <f t="shared" si="7"/>
        <v>-460</v>
      </c>
      <c r="K32" s="59">
        <f t="shared" si="7"/>
        <v>0</v>
      </c>
      <c r="L32" s="344">
        <f t="shared" si="1"/>
        <v>7565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454" t="s">
        <v>884</v>
      </c>
      <c r="B37" s="19"/>
      <c r="C37" s="15"/>
      <c r="D37" s="578" t="s">
        <v>861</v>
      </c>
      <c r="E37" s="578"/>
      <c r="F37" s="578"/>
      <c r="G37" s="578"/>
      <c r="H37" s="578"/>
      <c r="I37" s="578"/>
      <c r="J37" s="15" t="s">
        <v>877</v>
      </c>
      <c r="K37" s="15"/>
      <c r="L37" s="348"/>
      <c r="M37" s="348"/>
      <c r="N37" s="11"/>
    </row>
    <row r="38" spans="1:14" ht="12">
      <c r="A38" s="454"/>
      <c r="B38" s="19"/>
      <c r="C38" s="15"/>
      <c r="D38" s="538" t="s">
        <v>858</v>
      </c>
      <c r="E38" s="538"/>
      <c r="F38" s="538"/>
      <c r="G38" s="538"/>
      <c r="H38" s="538"/>
      <c r="I38" s="538"/>
      <c r="J38" s="538" t="s">
        <v>875</v>
      </c>
      <c r="K38" s="538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D37:E37"/>
    <mergeCell ref="F37:I37"/>
    <mergeCell ref="A1:M1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39" header="0.35433070866141736" footer="0.75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H48" sqref="H4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 ДУПНИЦА-ТАБАК 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01.01.2017 г. до  31.12.2017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>
        <v>14</v>
      </c>
      <c r="G9" s="74">
        <f>D9+E9-F9</f>
        <v>3474</v>
      </c>
      <c r="H9" s="65"/>
      <c r="I9" s="65"/>
      <c r="J9" s="74">
        <f>G9+H9-I9</f>
        <v>3474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>
        <v>551</v>
      </c>
      <c r="G10" s="74">
        <f aca="true" t="shared" si="2" ref="G10:G39">D10+E10-F10</f>
        <v>5483</v>
      </c>
      <c r="H10" s="65"/>
      <c r="I10" s="65"/>
      <c r="J10" s="74">
        <f aca="true" t="shared" si="3" ref="J10:J39">G10+H10-I10</f>
        <v>5483</v>
      </c>
      <c r="K10" s="65">
        <v>2183</v>
      </c>
      <c r="L10" s="65">
        <v>31</v>
      </c>
      <c r="M10" s="65"/>
      <c r="N10" s="74">
        <f aca="true" t="shared" si="4" ref="N10:N39">K10+L10-M10</f>
        <v>2214</v>
      </c>
      <c r="O10" s="65"/>
      <c r="P10" s="65"/>
      <c r="Q10" s="74">
        <f t="shared" si="0"/>
        <v>2214</v>
      </c>
      <c r="R10" s="74">
        <f t="shared" si="1"/>
        <v>3269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26</v>
      </c>
      <c r="F11" s="189"/>
      <c r="G11" s="74">
        <f t="shared" si="2"/>
        <v>175</v>
      </c>
      <c r="H11" s="65"/>
      <c r="I11" s="65"/>
      <c r="J11" s="74">
        <f t="shared" si="3"/>
        <v>175</v>
      </c>
      <c r="K11" s="65">
        <v>153</v>
      </c>
      <c r="L11" s="65">
        <v>2</v>
      </c>
      <c r="M11" s="65"/>
      <c r="N11" s="74">
        <f t="shared" si="4"/>
        <v>155</v>
      </c>
      <c r="O11" s="65"/>
      <c r="P11" s="65"/>
      <c r="Q11" s="74">
        <f t="shared" si="0"/>
        <v>155</v>
      </c>
      <c r="R11" s="74">
        <f t="shared" si="1"/>
        <v>20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41</v>
      </c>
      <c r="L12" s="65">
        <v>0</v>
      </c>
      <c r="M12" s="65"/>
      <c r="N12" s="74">
        <f t="shared" si="4"/>
        <v>41</v>
      </c>
      <c r="O12" s="65"/>
      <c r="P12" s="65"/>
      <c r="Q12" s="74">
        <f t="shared" si="0"/>
        <v>41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27</v>
      </c>
      <c r="F17" s="194">
        <f>SUM(F9:F16)</f>
        <v>565</v>
      </c>
      <c r="G17" s="74">
        <f t="shared" si="2"/>
        <v>9195</v>
      </c>
      <c r="H17" s="75">
        <f>SUM(H9:H16)</f>
        <v>0</v>
      </c>
      <c r="I17" s="75">
        <f>SUM(I9:I16)</f>
        <v>0</v>
      </c>
      <c r="J17" s="74">
        <f t="shared" si="3"/>
        <v>9195</v>
      </c>
      <c r="K17" s="75">
        <f>SUM(K9:K16)</f>
        <v>2399</v>
      </c>
      <c r="L17" s="75">
        <f>SUM(L9:L16)</f>
        <v>33</v>
      </c>
      <c r="M17" s="75">
        <f>SUM(M9:M16)</f>
        <v>0</v>
      </c>
      <c r="N17" s="74">
        <f t="shared" si="4"/>
        <v>2432</v>
      </c>
      <c r="O17" s="75">
        <f>SUM(O9:O16)</f>
        <v>0</v>
      </c>
      <c r="P17" s="75">
        <f>SUM(P9:P16)</f>
        <v>0</v>
      </c>
      <c r="Q17" s="74">
        <f t="shared" si="5"/>
        <v>2432</v>
      </c>
      <c r="R17" s="74">
        <f t="shared" si="6"/>
        <v>6763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>
        <v>3411</v>
      </c>
      <c r="G18" s="74">
        <f t="shared" si="2"/>
        <v>2605</v>
      </c>
      <c r="H18" s="63"/>
      <c r="I18" s="63"/>
      <c r="J18" s="74">
        <f t="shared" si="3"/>
        <v>2605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2605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27</v>
      </c>
      <c r="F40" s="438">
        <f aca="true" t="shared" si="13" ref="F40:R40">F17+F18+F19+F25+F38+F39</f>
        <v>3976</v>
      </c>
      <c r="G40" s="438">
        <f t="shared" si="13"/>
        <v>11800</v>
      </c>
      <c r="H40" s="438">
        <f t="shared" si="13"/>
        <v>0</v>
      </c>
      <c r="I40" s="438">
        <f t="shared" si="13"/>
        <v>0</v>
      </c>
      <c r="J40" s="438">
        <f t="shared" si="13"/>
        <v>11800</v>
      </c>
      <c r="K40" s="438">
        <f t="shared" si="13"/>
        <v>2399</v>
      </c>
      <c r="L40" s="438">
        <f t="shared" si="13"/>
        <v>33</v>
      </c>
      <c r="M40" s="438">
        <f t="shared" si="13"/>
        <v>0</v>
      </c>
      <c r="N40" s="438">
        <f t="shared" si="13"/>
        <v>2432</v>
      </c>
      <c r="O40" s="438">
        <f t="shared" si="13"/>
        <v>0</v>
      </c>
      <c r="P40" s="438">
        <f t="shared" si="13"/>
        <v>0</v>
      </c>
      <c r="Q40" s="438">
        <f t="shared" si="13"/>
        <v>2432</v>
      </c>
      <c r="R40" s="438">
        <f t="shared" si="13"/>
        <v>9368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862</v>
      </c>
      <c r="I44" s="356"/>
      <c r="J44" s="356"/>
      <c r="K44" s="607"/>
      <c r="L44" s="607"/>
      <c r="M44" s="607"/>
      <c r="N44" s="607"/>
      <c r="O44" s="596" t="s">
        <v>878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858</v>
      </c>
      <c r="I45" s="349"/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116" sqref="C11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01.01.2017 г. до  31.12.2017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2</v>
      </c>
      <c r="D43" s="104">
        <f>D24+D28+D29+D31+D30+D32+D33+D38</f>
        <v>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2</v>
      </c>
      <c r="D44" s="103">
        <f>D43+D21+D19+D9</f>
        <v>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1225</v>
      </c>
      <c r="D85" s="104">
        <f>SUM(D86:D90)+D94</f>
        <v>0</v>
      </c>
      <c r="E85" s="104">
        <f>SUM(E86:E90)+E94</f>
        <v>1225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555</v>
      </c>
      <c r="D87" s="108"/>
      <c r="E87" s="119">
        <f t="shared" si="1"/>
        <v>555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280</v>
      </c>
      <c r="D89" s="108">
        <v>0</v>
      </c>
      <c r="E89" s="119">
        <f t="shared" si="1"/>
        <v>280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268</v>
      </c>
      <c r="D90" s="103">
        <f>SUM(D91:D93)</f>
        <v>0</v>
      </c>
      <c r="E90" s="103">
        <f>SUM(E91:E93)</f>
        <v>268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24</v>
      </c>
      <c r="D92" s="108"/>
      <c r="E92" s="119">
        <f t="shared" si="1"/>
        <v>24</v>
      </c>
      <c r="F92" s="108"/>
    </row>
    <row r="93" spans="1:6" ht="12">
      <c r="A93" s="396" t="s">
        <v>663</v>
      </c>
      <c r="B93" s="397" t="s">
        <v>754</v>
      </c>
      <c r="C93" s="108">
        <v>244</v>
      </c>
      <c r="D93" s="108"/>
      <c r="E93" s="119">
        <f t="shared" si="1"/>
        <v>244</v>
      </c>
      <c r="F93" s="108"/>
    </row>
    <row r="94" spans="1:6" ht="12">
      <c r="A94" s="396" t="s">
        <v>755</v>
      </c>
      <c r="B94" s="397" t="s">
        <v>756</v>
      </c>
      <c r="C94" s="108">
        <v>122</v>
      </c>
      <c r="D94" s="108">
        <v>0</v>
      </c>
      <c r="E94" s="119">
        <f t="shared" si="1"/>
        <v>122</v>
      </c>
      <c r="F94" s="108"/>
    </row>
    <row r="95" spans="1:6" ht="12">
      <c r="A95" s="396" t="s">
        <v>757</v>
      </c>
      <c r="B95" s="397" t="s">
        <v>758</v>
      </c>
      <c r="C95" s="108">
        <v>480</v>
      </c>
      <c r="D95" s="108"/>
      <c r="E95" s="119">
        <f t="shared" si="1"/>
        <v>480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1705</v>
      </c>
      <c r="D96" s="104">
        <f>D85+D80+D75+D71+D95</f>
        <v>0</v>
      </c>
      <c r="E96" s="104">
        <f>E85+E80+E75+E71+E95</f>
        <v>1705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1705</v>
      </c>
      <c r="D97" s="104">
        <f>D96+D68+D66</f>
        <v>0</v>
      </c>
      <c r="E97" s="104">
        <f>E96+E68+E66</f>
        <v>1705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879</v>
      </c>
      <c r="B109" s="613"/>
      <c r="C109" s="613" t="s">
        <v>863</v>
      </c>
      <c r="D109" s="613"/>
      <c r="E109" s="613"/>
      <c r="F109" s="613"/>
    </row>
    <row r="110" spans="1:6" ht="12">
      <c r="A110" s="385"/>
      <c r="B110" s="386"/>
      <c r="C110" s="385"/>
      <c r="D110" s="385" t="s">
        <v>858</v>
      </c>
      <c r="E110" s="385"/>
      <c r="F110" s="387"/>
    </row>
    <row r="111" spans="1:6" ht="12">
      <c r="A111" s="385"/>
      <c r="B111" s="386"/>
      <c r="C111" s="612"/>
      <c r="D111" s="612"/>
      <c r="E111" s="612"/>
      <c r="F111" s="612"/>
    </row>
    <row r="112" spans="1:6" ht="12">
      <c r="A112" s="349"/>
      <c r="B112" s="388"/>
      <c r="C112" s="613" t="s">
        <v>878</v>
      </c>
      <c r="D112" s="613"/>
      <c r="E112" s="613"/>
      <c r="F112" s="613"/>
    </row>
    <row r="113" spans="1:6" ht="12">
      <c r="A113" s="349"/>
      <c r="B113" s="388"/>
      <c r="C113" s="349"/>
      <c r="D113" s="385" t="s">
        <v>875</v>
      </c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F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35" sqref="C35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01.01.2017 г. до  31.12.2017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3" t="s">
        <v>864</v>
      </c>
      <c r="C30" s="623"/>
      <c r="D30" s="459"/>
      <c r="E30" s="622" t="s">
        <v>880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865</v>
      </c>
      <c r="D31" s="523"/>
      <c r="E31" s="523"/>
      <c r="F31" s="523" t="s">
        <v>881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G161" sqref="G16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01.01.2017 г. до  31.12.2017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29" t="s">
        <v>866</v>
      </c>
      <c r="D151" s="629"/>
      <c r="E151" s="629"/>
      <c r="F151" s="629"/>
    </row>
    <row r="152" spans="1:6" ht="12.75">
      <c r="A152" s="517"/>
      <c r="B152" s="518"/>
      <c r="C152" s="517" t="s">
        <v>858</v>
      </c>
      <c r="D152" s="517"/>
      <c r="E152" s="517"/>
      <c r="F152" s="517"/>
    </row>
    <row r="153" spans="1:6" ht="12.75">
      <c r="A153" s="517"/>
      <c r="B153" s="518"/>
      <c r="C153" s="629" t="s">
        <v>882</v>
      </c>
      <c r="D153" s="629"/>
      <c r="E153" s="629"/>
      <c r="F153" s="629"/>
    </row>
    <row r="154" spans="3:5" ht="12.75">
      <c r="C154" s="517" t="s">
        <v>875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2016-01-20T12:01:00Z</cp:lastPrinted>
  <dcterms:created xsi:type="dcterms:W3CDTF">2000-06-29T12:02:40Z</dcterms:created>
  <dcterms:modified xsi:type="dcterms:W3CDTF">2018-01-22T08:58:12Z</dcterms:modified>
  <cp:category/>
  <cp:version/>
  <cp:contentType/>
  <cp:contentStatus/>
</cp:coreProperties>
</file>