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2105" tabRatio="909" activeTab="0"/>
  </bookViews>
  <sheets>
    <sheet name="справка №1-БАЛАНС " sheetId="1" r:id="rId1"/>
    <sheet name="справка №2ОТЧЕТ ЗА ДОХОДИТЕ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 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метод'!$A$2:$D$53</definedName>
    <definedName name="_xlnm.Print_Area" localSheetId="3">'справка №4-ОСК'!$A$1:$N$39</definedName>
    <definedName name="_xlnm.Print_Area" localSheetId="5">'справка №6'!$A$1:$F$112</definedName>
    <definedName name="_xlnm.Print_Area" localSheetId="7">'справка №8'!$A:$IV</definedName>
    <definedName name="_xlnm.Print_Titles" localSheetId="0">'справка №1-БАЛАНС '!$8:$8</definedName>
    <definedName name="_xlnm.Print_Titles" localSheetId="5">'справка №6'!$47:$50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<sst xmlns="http://schemas.openxmlformats.org/spreadsheetml/2006/main" count="1077" uniqueCount="873">
  <si>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</si>
  <si>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</si>
  <si>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</si>
  <si>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</si>
  <si>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</si>
  <si>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</si>
  <si>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</si>
  <si>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</si>
  <si>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</si>
  <si>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</si>
  <si>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</si>
  <si>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</si>
  <si>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</si>
  <si>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</si>
  <si>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</si>
  <si>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</si>
  <si>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</si>
  <si>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</si>
  <si>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</si>
  <si>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</si>
  <si>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</si>
  <si>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</si>
  <si>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</si>
  <si>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</si>
  <si>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</si>
  <si>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</si>
  <si>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</si>
  <si>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</si>
  <si>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</si>
  <si>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</si>
  <si>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</si>
  <si>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</si>
  <si>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</si>
  <si>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</si>
  <si>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</si>
  <si>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</si>
  <si>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</si>
  <si>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</si>
  <si>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</si>
  <si>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</si>
  <si>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</si>
  <si>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</si>
  <si>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</si>
  <si>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</si>
  <si>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</si>
  <si>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</si>
  <si>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</si>
  <si>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</si>
  <si>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</si>
  <si>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</si>
  <si>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</si>
  <si>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</si>
  <si>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</si>
  <si>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</si>
  <si>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</si>
  <si>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</si>
  <si>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</si>
  <si>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</si>
  <si>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</si>
  <si>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</si>
  <si>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</si>
  <si>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</si>
  <si>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</si>
  <si>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</si>
  <si>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</si>
  <si>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</si>
  <si>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</si>
  <si>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</si>
  <si>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</si>
  <si>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</si>
  <si>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</si>
  <si>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</si>
  <si>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</si>
  <si>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</si>
  <si>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</si>
  <si>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</si>
  <si>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</si>
  <si>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</si>
  <si>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</si>
  <si>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</si>
  <si>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</si>
  <si>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</si>
  <si>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</si>
  <si>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</si>
  <si>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</si>
  <si>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</si>
  <si>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</si>
  <si>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</si>
  <si>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</si>
  <si>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</si>
  <si>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</si>
  <si>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</si>
  <si>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</si>
  <si>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</si>
  <si>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</si>
  <si>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</si>
  <si>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</si>
  <si>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</si>
  <si>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</si>
  <si>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</si>
  <si>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</si>
  <si>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</si>
  <si>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</si>
  <si>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</si>
  <si>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</si>
  <si>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</si>
  <si>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</si>
  <si>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</si>
  <si>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</si>
  <si>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</si>
  <si>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</si>
  <si>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</si>
  <si>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</si>
  <si>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</si>
  <si>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</si>
  <si>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</si>
  <si>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</si>
  <si>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</si>
  <si>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</si>
  <si>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</si>
  <si>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</si>
  <si>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</si>
  <si>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</si>
  <si>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</si>
  <si>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</si>
  <si>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</si>
  <si>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</si>
  <si>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</si>
  <si>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</si>
  <si>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</si>
  <si>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</si>
  <si>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</si>
  <si>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</si>
  <si>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</si>
  <si>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</si>
  <si>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</si>
  <si>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</si>
  <si>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</si>
  <si>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</si>
  <si>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</si>
  <si>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</si>
  <si>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</si>
  <si>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</si>
  <si>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</si>
  <si>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</si>
  <si>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</si>
  <si>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</si>
  <si>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</si>
  <si>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</si>
  <si>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</si>
  <si>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</si>
  <si>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</si>
  <si>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</si>
  <si>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</si>
  <si>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</si>
  <si>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</si>
  <si>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</si>
  <si>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</si>
  <si>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</si>
  <si>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</si>
  <si>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</si>
  <si>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</si>
  <si>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</si>
  <si>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</si>
  <si>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</si>
  <si>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</si>
  <si>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</si>
  <si>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</si>
  <si>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</si>
  <si>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</si>
  <si>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</si>
  <si>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</si>
  <si>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</si>
  <si>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</si>
  <si>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</si>
  <si>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</si>
  <si>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</si>
  <si>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</si>
  <si>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</si>
  <si>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</si>
  <si>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</si>
  <si>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</si>
  <si>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</si>
  <si>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</si>
  <si>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</si>
  <si>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</si>
  <si>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</si>
  <si>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</si>
  <si>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</si>
  <si>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</si>
  <si>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</si>
  <si>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</si>
  <si>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</si>
  <si>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</si>
  <si>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</si>
  <si>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</si>
  <si>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</si>
  <si>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</si>
  <si>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</si>
  <si>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</si>
  <si>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</si>
  <si>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</si>
  <si>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</si>
  <si>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</si>
  <si>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</si>
  <si>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</si>
  <si>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</si>
  <si>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</si>
  <si>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</si>
  <si>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</si>
  <si>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</si>
  <si>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</si>
  <si>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</si>
  <si>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</si>
  <si>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</si>
  <si>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</si>
  <si>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</si>
  <si>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</si>
  <si>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</si>
  <si>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</si>
  <si>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</si>
  <si>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</si>
  <si>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</si>
  <si>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</si>
  <si>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</si>
  <si>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</si>
  <si>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</si>
  <si>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</si>
  <si>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</si>
  <si>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</si>
  <si>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</si>
  <si>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</si>
  <si>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</si>
  <si>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</si>
  <si>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</si>
  <si>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</si>
  <si>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</si>
  <si>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</si>
  <si>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</si>
  <si>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</si>
  <si>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</si>
  <si>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</si>
  <si>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</si>
  <si>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</si>
  <si>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</si>
  <si>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</si>
  <si>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</si>
  <si>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</si>
  <si>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</si>
  <si>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</si>
  <si>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</si>
  <si>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</si>
  <si>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</si>
  <si>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</si>
  <si>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</si>
  <si>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</si>
  <si>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</si>
  <si>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</si>
  <si>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</si>
  <si>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</si>
  <si>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</si>
  <si>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</si>
  <si>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</si>
  <si>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</si>
  <si>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</si>
  <si>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</si>
  <si>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</si>
  <si>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</si>
  <si>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</si>
  <si>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</si>
  <si>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</si>
  <si>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</si>
  <si>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</si>
  <si>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</si>
  <si>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</si>
  <si>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</si>
  <si>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</si>
  <si>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</si>
  <si>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</si>
  <si>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</si>
  <si>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</si>
  <si>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</si>
  <si>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</si>
  <si>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</si>
  <si>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</si>
  <si>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</si>
  <si>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</si>
  <si>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</si>
  <si>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</si>
  <si>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</si>
  <si>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</si>
  <si>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</si>
  <si>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</si>
  <si>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</si>
  <si>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</si>
  <si>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</si>
  <si>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</si>
  <si>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</si>
  <si>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</si>
  <si>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</si>
  <si>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</si>
  <si>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</si>
  <si>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</si>
  <si>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</si>
  <si>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</si>
  <si>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</si>
  <si>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</si>
  <si>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</si>
  <si>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</si>
  <si>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</si>
  <si>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</si>
  <si>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</si>
  <si>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</si>
  <si>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</si>
  <si>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</si>
  <si>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</si>
  <si>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</si>
  <si>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</si>
  <si>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</si>
  <si>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</si>
  <si>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</si>
  <si>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</si>
  <si>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</si>
  <si>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</si>
  <si>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</si>
  <si>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</si>
  <si>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</si>
  <si>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</si>
  <si>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</si>
  <si>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</si>
  <si>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</si>
  <si>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</si>
  <si>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</si>
  <si>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</si>
  <si>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</si>
  <si>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</si>
  <si>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</si>
  <si>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</si>
  <si>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</si>
  <si>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</si>
  <si>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</si>
  <si>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</si>
  <si>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</si>
  <si>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</si>
  <si>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</si>
  <si>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</si>
  <si>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</si>
  <si>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</si>
  <si>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</si>
  <si>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</si>
  <si>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</si>
  <si>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</si>
  <si>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</si>
  <si>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</si>
  <si>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</si>
  <si>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</si>
  <si>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</si>
  <si>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</si>
  <si>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</si>
  <si>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</si>
  <si>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</si>
  <si>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</si>
  <si>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</si>
  <si>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</si>
  <si>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</si>
  <si>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</si>
  <si>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</si>
  <si>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</si>
  <si>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</si>
  <si>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</si>
  <si>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</si>
  <si>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</si>
  <si>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</si>
  <si>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</si>
  <si>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</si>
  <si>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</si>
  <si>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</si>
  <si>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</si>
  <si>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</si>
  <si>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</si>
  <si>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</si>
  <si>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</si>
  <si>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</si>
  <si>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</si>
  <si>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</si>
  <si>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</si>
  <si>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</si>
  <si>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</si>
  <si>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</si>
  <si>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</si>
  <si>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</si>
  <si>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</si>
  <si>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</si>
  <si>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</si>
  <si>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</si>
  <si>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</si>
  <si>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</si>
  <si>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</si>
  <si>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</si>
  <si>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</si>
  <si>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</si>
  <si>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</si>
  <si>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</si>
  <si>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</si>
  <si>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</si>
  <si>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</si>
  <si>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</si>
  <si>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</si>
  <si>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</si>
  <si>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</si>
  <si>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</si>
  <si>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</si>
  <si>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</si>
  <si>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</si>
  <si>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</si>
  <si>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</si>
  <si>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</si>
  <si>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</si>
  <si>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</si>
  <si>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</si>
  <si>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</si>
  <si>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</si>
  <si>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</si>
  <si>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</si>
  <si>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</si>
  <si>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</si>
  <si>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</si>
  <si>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</si>
  <si>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</si>
  <si>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</si>
  <si>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</si>
  <si>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</si>
  <si>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</si>
  <si>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</si>
  <si>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</si>
  <si>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</si>
  <si>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</si>
  <si>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</si>
  <si>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</si>
  <si>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</si>
  <si>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</si>
  <si>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</si>
  <si>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</si>
  <si>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</si>
  <si>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</si>
  <si>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</si>
  <si>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</si>
  <si>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</si>
  <si>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</si>
  <si>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</si>
  <si>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</si>
  <si>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</si>
  <si>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</si>
  <si>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</si>
  <si>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</si>
  <si>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</si>
  <si>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</si>
  <si>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</si>
  <si>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</si>
  <si>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</si>
  <si>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</si>
  <si>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</si>
  <si>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</si>
  <si>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</si>
  <si>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</si>
  <si>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</si>
  <si>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</si>
  <si>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</si>
  <si>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</si>
  <si>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</si>
  <si>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</si>
  <si>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</si>
  <si>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</si>
  <si>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</si>
  <si>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</si>
  <si>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</si>
  <si>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</si>
  <si>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</si>
  <si>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</si>
  <si>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</si>
  <si>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</si>
  <si>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</si>
  <si>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</si>
  <si>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</si>
  <si>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</si>
  <si>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</si>
  <si>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</si>
  <si>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</si>
  <si>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</si>
  <si>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</si>
  <si>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</si>
  <si>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</si>
  <si>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</si>
  <si>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</si>
  <si>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</si>
  <si>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</si>
  <si>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</si>
  <si>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</si>
  <si>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</si>
  <si>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</si>
  <si>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</si>
  <si>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</si>
  <si>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</si>
  <si>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</si>
  <si>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</si>
  <si>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</si>
  <si>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</si>
  <si>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</si>
  <si>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</si>
  <si>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</si>
  <si>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</si>
  <si>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</si>
  <si>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</si>
  <si>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</si>
  <si>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</si>
  <si>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</si>
  <si>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</si>
  <si>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</si>
  <si>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</si>
  <si>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</si>
  <si>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</si>
  <si>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</si>
  <si>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</si>
  <si>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</si>
  <si>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</si>
  <si>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</si>
  <si>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</si>
  <si>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</si>
  <si>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</si>
  <si>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</si>
  <si>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</si>
  <si>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</si>
  <si>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</si>
  <si>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</si>
  <si>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</si>
  <si>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</si>
  <si>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</si>
  <si>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</si>
  <si>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</si>
  <si>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</si>
  <si>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</si>
  <si>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</si>
  <si>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</si>
  <si>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</si>
  <si>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</si>
  <si>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</si>
  <si>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</si>
  <si>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</si>
  <si>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</si>
  <si>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</si>
  <si>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</si>
  <si>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</si>
  <si>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</si>
  <si>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</si>
  <si>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</si>
  <si>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</si>
  <si>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</si>
  <si>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</si>
  <si>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</si>
  <si>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</si>
  <si>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</si>
  <si>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</si>
  <si>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</si>
  <si>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</si>
  <si>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</si>
  <si>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</si>
  <si>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</si>
  <si>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</si>
  <si>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</si>
  <si>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</si>
  <si>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</si>
  <si>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</si>
  <si>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</si>
  <si>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</si>
  <si>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</si>
  <si>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</si>
  <si>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</si>
  <si>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</si>
  <si>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</si>
  <si>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</si>
  <si>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</si>
  <si>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</si>
  <si>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</si>
  <si>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</si>
  <si>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</si>
  <si>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</si>
  <si>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</si>
  <si>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</si>
  <si>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</si>
  <si>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</si>
  <si>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</si>
  <si>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</si>
  <si>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</si>
  <si>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</si>
  <si>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</si>
  <si>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</si>
  <si>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</si>
  <si>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</si>
  <si>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</si>
  <si>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</si>
  <si>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</si>
  <si>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</si>
  <si>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</si>
  <si>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</si>
  <si>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</si>
  <si>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</si>
  <si>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</si>
  <si>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</si>
  <si>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</si>
  <si>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</si>
  <si>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</si>
  <si>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</si>
  <si>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</si>
  <si>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</si>
  <si>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</si>
  <si>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</si>
  <si>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</si>
  <si>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</si>
  <si>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</si>
  <si>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</si>
  <si>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</si>
  <si>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</si>
  <si>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</si>
  <si>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</si>
  <si>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</si>
  <si>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</si>
  <si>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</si>
  <si>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</si>
  <si>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</si>
  <si>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</si>
  <si>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</si>
  <si>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</si>
  <si>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</si>
  <si>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</si>
  <si>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</si>
  <si>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</si>
  <si>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</si>
  <si>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</si>
  <si>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</si>
  <si>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</si>
  <si>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</si>
  <si>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</si>
  <si>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</si>
  <si>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</si>
  <si>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</si>
  <si>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</si>
  <si>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</si>
  <si>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</si>
  <si>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</si>
  <si>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</si>
  <si>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</si>
  <si>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</si>
  <si>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</si>
  <si>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</si>
  <si>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</si>
  <si>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</si>
  <si>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</si>
  <si>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</si>
  <si>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</si>
  <si>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</si>
  <si>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</si>
  <si>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</si>
  <si>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</si>
  <si>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</si>
  <si>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</si>
  <si>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</si>
  <si>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</si>
  <si>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</si>
  <si>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</si>
  <si>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</si>
  <si>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</si>
  <si>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</si>
  <si>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</si>
  <si>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</si>
  <si>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</si>
  <si>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</si>
  <si>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</si>
  <si>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</si>
  <si>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</si>
  <si>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</si>
  <si>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</si>
  <si>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</si>
  <si>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</si>
  <si>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</si>
  <si>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</si>
  <si>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</si>
  <si>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</si>
  <si>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</si>
  <si>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</si>
  <si>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</si>
  <si>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</si>
  <si>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</si>
  <si>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</si>
  <si>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</si>
  <si>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</si>
  <si>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</si>
  <si>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</si>
  <si>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</si>
  <si>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</si>
  <si>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</si>
  <si>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</si>
  <si>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</si>
  <si>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</si>
  <si>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</si>
  <si>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</si>
  <si>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</si>
  <si>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</si>
  <si>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</si>
  <si>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</si>
  <si>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</si>
  <si>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</si>
  <si>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</si>
  <si>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</si>
  <si>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</si>
  <si>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</si>
  <si>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</si>
  <si>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</si>
  <si>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</si>
  <si>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</si>
  <si>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</si>
  <si>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</si>
  <si>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</si>
  <si>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</si>
  <si>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</si>
  <si>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</si>
  <si>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</si>
  <si>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</si>
  <si>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</si>
  <si>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</si>
  <si>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</si>
  <si>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</si>
  <si>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</si>
  <si>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</si>
  <si>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</si>
  <si>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</si>
  <si>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</si>
  <si>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</si>
  <si>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</si>
  <si>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</si>
  <si>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</si>
  <si>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</si>
  <si>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</si>
  <si>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</si>
  <si>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</si>
  <si>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</si>
  <si>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</si>
  <si>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</si>
  <si>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</si>
  <si>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</si>
  <si>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</si>
  <si>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</si>
  <si>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</si>
  <si>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</si>
  <si>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</si>
  <si>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</si>
  <si>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</si>
  <si>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</si>
  <si>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</si>
  <si>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</si>
  <si>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</si>
  <si>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</si>
  <si>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</si>
  <si>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</si>
  <si>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</si>
  <si>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</si>
  <si>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</si>
  <si>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</si>
  <si>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</si>
  <si>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</si>
  <si>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</si>
  <si>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</si>
  <si>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</si>
  <si>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</si>
  <si>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</si>
  <si>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</si>
  <si>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</si>
  <si>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</si>
  <si>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</si>
  <si>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</si>
  <si>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</si>
  <si>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</si>
  <si>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</si>
  <si>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</si>
  <si>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</si>
  <si>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</si>
  <si>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</si>
  <si>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</si>
  <si>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</si>
  <si>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</si>
  <si>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</si>
  <si>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</si>
  <si>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</si>
  <si>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</si>
  <si>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</si>
  <si>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</si>
  <si>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</si>
  <si>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</si>
  <si>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</si>
  <si>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</si>
  <si>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</si>
  <si>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</si>
  <si>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</si>
  <si>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</si>
  <si>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</si>
  <si>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</si>
  <si>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</si>
  <si>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</si>
  <si>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</si>
  <si>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</si>
  <si>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</si>
  <si>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</si>
  <si>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</si>
  <si>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</si>
  <si>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</si>
  <si>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</si>
  <si>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</si>
  <si>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</si>
  <si>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</si>
  <si>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</si>
  <si>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</si>
  <si>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</si>
  <si>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</si>
  <si>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</si>
  <si>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</si>
  <si>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</si>
  <si>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</si>
  <si>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</si>
  <si>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</si>
  <si>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</si>
  <si>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</si>
  <si>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</si>
  <si>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</si>
  <si>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</si>
  <si>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</si>
  <si>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</si>
  <si>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</si>
  <si>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</si>
  <si>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</si>
  <si>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</si>
  <si>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</si>
  <si>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</si>
  <si>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</si>
  <si>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</si>
  <si>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</si>
  <si>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</si>
  <si>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</si>
  <si>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</si>
  <si>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</si>
  <si>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</si>
  <si>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</si>
  <si>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</si>
  <si>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</si>
  <si>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</si>
  <si>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</si>
  <si>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</si>
  <si>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</si>
  <si>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</si>
  <si>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</si>
  <si>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</si>
  <si>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</si>
  <si>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Транскарт АД</t>
  </si>
  <si>
    <t>(Христина Станева)</t>
  </si>
  <si>
    <t xml:space="preserve"> Ръководител:</t>
  </si>
  <si>
    <t>(Христина  Станева)</t>
  </si>
  <si>
    <t>1. ТФС ЕАД</t>
  </si>
  <si>
    <t>неконсолидиран</t>
  </si>
  <si>
    <t>2. ТПС ЕАД</t>
  </si>
  <si>
    <t>Дата на съставяне:22.04.2007 год.</t>
  </si>
  <si>
    <t>22.04.2007</t>
  </si>
  <si>
    <t xml:space="preserve">Дата на съставяне: 22.04.2007 год.                                      </t>
  </si>
  <si>
    <t>Дата на съставяне: 22.04.2007 година</t>
  </si>
  <si>
    <t>към 31.03.2008 година</t>
  </si>
  <si>
    <t>(Любомир Каримански)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</si>
</sst>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61" t="s">
        <v>860</v>
      </c>
      <c r="F3" s="217" t="s">
        <v>2</v>
      </c>
      <c r="G3" s="172"/>
      <c r="H3" s="460">
        <v>130786407</v>
      </c>
    </row>
    <row r="4" spans="1:8" ht="15">
      <c r="A4" s="573" t="s">
        <v>3</v>
      </c>
      <c r="B4" s="579"/>
      <c r="C4" s="579"/>
      <c r="D4" s="579"/>
      <c r="E4" s="460" t="s">
        <v>865</v>
      </c>
      <c r="F4" s="575" t="s">
        <v>4</v>
      </c>
      <c r="G4" s="576"/>
      <c r="H4" s="460"/>
    </row>
    <row r="5" spans="1:8" ht="15">
      <c r="A5" s="573" t="s">
        <v>5</v>
      </c>
      <c r="B5" s="574"/>
      <c r="C5" s="574"/>
      <c r="D5" s="574"/>
      <c r="E5" s="503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v>2279</v>
      </c>
      <c r="D13" s="151">
        <v>2540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54</v>
      </c>
      <c r="D16" s="151">
        <v>58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2333</v>
      </c>
      <c r="D19" s="155">
        <f>SUM(D11:D18)</f>
        <v>2598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36</v>
      </c>
      <c r="D23" s="151">
        <v>40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130</v>
      </c>
      <c r="D24" s="151">
        <v>167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166</v>
      </c>
      <c r="D27" s="155">
        <f>SUM(D23:D26)</f>
        <v>207</v>
      </c>
      <c r="E27" s="253" t="s">
        <v>83</v>
      </c>
      <c r="F27" s="242" t="s">
        <v>84</v>
      </c>
      <c r="G27" s="154">
        <f>SUM(G28:G30)</f>
        <v>-6455</v>
      </c>
      <c r="H27" s="154">
        <f>SUM(H28:H30)</f>
        <v>-6135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-6455</v>
      </c>
      <c r="H29" s="316">
        <v>-6135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-320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-6455</v>
      </c>
      <c r="H33" s="154">
        <f>H27+H31+H32</f>
        <v>-6455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50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>
        <v>50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545</v>
      </c>
      <c r="H36" s="154">
        <f>H25+H17+H33</f>
        <v>545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50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637</v>
      </c>
      <c r="H46" s="152">
        <v>884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637</v>
      </c>
      <c r="H49" s="154">
        <f>SUM(H43:H48)</f>
        <v>884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50</v>
      </c>
      <c r="D50" s="151">
        <v>50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50</v>
      </c>
      <c r="D51" s="155">
        <f>SUM(D47:D50)</f>
        <v>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19</v>
      </c>
      <c r="H53" s="152">
        <v>19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2549</v>
      </c>
      <c r="D55" s="155">
        <f>D19+D20+D21+D27+D32+D45+D51+D53+D54</f>
        <v>2905</v>
      </c>
      <c r="E55" s="237" t="s">
        <v>172</v>
      </c>
      <c r="F55" s="261" t="s">
        <v>173</v>
      </c>
      <c r="G55" s="154">
        <f>G49+G51+G52+G53+G54</f>
        <v>656</v>
      </c>
      <c r="H55" s="154">
        <f>H49+H51+H52+H53+H54</f>
        <v>903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153</v>
      </c>
      <c r="D58" s="151">
        <v>143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1316</v>
      </c>
      <c r="H60" s="152">
        <v>1033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1067</v>
      </c>
      <c r="H61" s="154">
        <f>SUM(H62:H68)</f>
        <v>1112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370</v>
      </c>
      <c r="H62" s="152">
        <v>395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153</v>
      </c>
      <c r="D64" s="155">
        <f>SUM(D58:D63)</f>
        <v>143</v>
      </c>
      <c r="E64" s="237" t="s">
        <v>200</v>
      </c>
      <c r="F64" s="242" t="s">
        <v>201</v>
      </c>
      <c r="G64" s="152">
        <f>519+1+15+3-1</f>
        <v>537</v>
      </c>
      <c r="H64" s="152">
        <v>595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85</v>
      </c>
      <c r="H66" s="152">
        <v>82</v>
      </c>
    </row>
    <row r="67" spans="1:8" ht="15">
      <c r="A67" s="235" t="s">
        <v>207</v>
      </c>
      <c r="B67" s="241" t="s">
        <v>208</v>
      </c>
      <c r="C67" s="151">
        <f>21+285+11+258</f>
        <v>575</v>
      </c>
      <c r="D67" s="151">
        <v>853</v>
      </c>
      <c r="E67" s="237" t="s">
        <v>209</v>
      </c>
      <c r="F67" s="242" t="s">
        <v>210</v>
      </c>
      <c r="G67" s="152">
        <v>15</v>
      </c>
      <c r="H67" s="152">
        <v>15</v>
      </c>
    </row>
    <row r="68" spans="1:8" ht="15">
      <c r="A68" s="235" t="s">
        <v>211</v>
      </c>
      <c r="B68" s="241" t="s">
        <v>212</v>
      </c>
      <c r="C68" s="151">
        <f>9+61+14+43</f>
        <v>127</v>
      </c>
      <c r="D68" s="151">
        <v>94</v>
      </c>
      <c r="E68" s="237" t="s">
        <v>213</v>
      </c>
      <c r="F68" s="242" t="s">
        <v>214</v>
      </c>
      <c r="G68" s="152">
        <v>60</v>
      </c>
      <c r="H68" s="152">
        <v>25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14+2+68+19+24+247+95-1-1</f>
        <v>467</v>
      </c>
      <c r="H69" s="152">
        <v>393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73</v>
      </c>
      <c r="H70" s="152">
        <v>73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2923</v>
      </c>
      <c r="H71" s="161">
        <f>H59+H60+H61+H69+H70</f>
        <v>2611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23+6+4+1</f>
        <v>34</v>
      </c>
      <c r="D74" s="151">
        <v>29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736</v>
      </c>
      <c r="D75" s="155">
        <f>SUM(D67:D74)</f>
        <v>976</v>
      </c>
      <c r="E75" s="251" t="s">
        <v>160</v>
      </c>
      <c r="F75" s="245" t="s">
        <v>234</v>
      </c>
      <c r="G75" s="152">
        <v>514</v>
      </c>
      <c r="H75" s="152">
        <v>723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36</v>
      </c>
      <c r="H76" s="152">
        <v>36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3473</v>
      </c>
      <c r="H79" s="162">
        <f>H71+H74+H75+H76</f>
        <v>3370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1161</v>
      </c>
      <c r="D88" s="151">
        <v>692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1161</v>
      </c>
      <c r="D91" s="155">
        <f>SUM(D87:D90)</f>
        <v>695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75</v>
      </c>
      <c r="D92" s="151">
        <v>99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2125</v>
      </c>
      <c r="D93" s="155">
        <f>D64+D75+D84+D91+D92</f>
        <v>1913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4674</v>
      </c>
      <c r="D94" s="164">
        <f>D93+D55</f>
        <v>4818</v>
      </c>
      <c r="E94" s="449" t="s">
        <v>270</v>
      </c>
      <c r="F94" s="289" t="s">
        <v>271</v>
      </c>
      <c r="G94" s="165">
        <f>G36+G39+G55+G79</f>
        <v>4674</v>
      </c>
      <c r="H94" s="165">
        <f>H36+H39+H55+H79</f>
        <v>4818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77" t="s">
        <v>854</v>
      </c>
      <c r="D100" s="578"/>
      <c r="E100" s="578"/>
    </row>
    <row r="101" ht="12.75">
      <c r="D101" s="349" t="s">
        <v>872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2" t="str">
        <f>'справка №1-БАЛАНС '!E3</f>
        <v>Транскарт АД</v>
      </c>
      <c r="C2" s="582"/>
      <c r="D2" s="582"/>
      <c r="E2" s="582"/>
      <c r="F2" s="584" t="s">
        <v>2</v>
      </c>
      <c r="G2" s="584"/>
      <c r="H2" s="524">
        <f>'справка №1-БАЛАНС '!H3</f>
        <v>130786407</v>
      </c>
    </row>
    <row r="3" spans="1:8" ht="15">
      <c r="A3" s="466" t="s">
        <v>275</v>
      </c>
      <c r="B3" s="582" t="str">
        <f>'справка №1-БАЛАНС '!E4</f>
        <v>неконсолидиран</v>
      </c>
      <c r="C3" s="582"/>
      <c r="D3" s="582"/>
      <c r="E3" s="582"/>
      <c r="F3" s="544" t="s">
        <v>4</v>
      </c>
      <c r="G3" s="525"/>
      <c r="H3" s="525">
        <f>'справка №1-БАЛАНС '!H4</f>
        <v>0</v>
      </c>
    </row>
    <row r="4" spans="1:8" ht="17.25" customHeight="1">
      <c r="A4" s="466" t="s">
        <v>5</v>
      </c>
      <c r="B4" s="583" t="str">
        <f>'справка №1-БАЛАНС '!E5</f>
        <v>към 31.03.2008 година</v>
      </c>
      <c r="C4" s="583"/>
      <c r="D4" s="583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36</v>
      </c>
      <c r="D9" s="46">
        <v>38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360</v>
      </c>
      <c r="D10" s="46">
        <v>386</v>
      </c>
      <c r="E10" s="298" t="s">
        <v>289</v>
      </c>
      <c r="F10" s="547" t="s">
        <v>290</v>
      </c>
      <c r="G10" s="548"/>
      <c r="H10" s="548"/>
    </row>
    <row r="11" spans="1:8" ht="12">
      <c r="A11" s="298" t="s">
        <v>291</v>
      </c>
      <c r="B11" s="299" t="s">
        <v>292</v>
      </c>
      <c r="C11" s="46">
        <v>309</v>
      </c>
      <c r="D11" s="46">
        <v>337</v>
      </c>
      <c r="E11" s="300" t="s">
        <v>293</v>
      </c>
      <c r="F11" s="547" t="s">
        <v>294</v>
      </c>
      <c r="G11" s="548">
        <v>1051</v>
      </c>
      <c r="H11" s="548">
        <v>909</v>
      </c>
    </row>
    <row r="12" spans="1:8" ht="12">
      <c r="A12" s="298" t="s">
        <v>295</v>
      </c>
      <c r="B12" s="299" t="s">
        <v>296</v>
      </c>
      <c r="C12" s="46">
        <v>296</v>
      </c>
      <c r="D12" s="46">
        <v>202</v>
      </c>
      <c r="E12" s="300" t="s">
        <v>78</v>
      </c>
      <c r="F12" s="547" t="s">
        <v>297</v>
      </c>
      <c r="G12" s="548">
        <v>87</v>
      </c>
      <c r="H12" s="548">
        <v>53</v>
      </c>
    </row>
    <row r="13" spans="1:18" ht="12">
      <c r="A13" s="298" t="s">
        <v>298</v>
      </c>
      <c r="B13" s="299" t="s">
        <v>299</v>
      </c>
      <c r="C13" s="46">
        <v>43</v>
      </c>
      <c r="D13" s="46">
        <v>33</v>
      </c>
      <c r="E13" s="301" t="s">
        <v>51</v>
      </c>
      <c r="F13" s="549" t="s">
        <v>300</v>
      </c>
      <c r="G13" s="546">
        <f>SUM(G9:G12)</f>
        <v>1138</v>
      </c>
      <c r="H13" s="546">
        <f>SUM(H9:H12)</f>
        <v>962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4</v>
      </c>
      <c r="D16" s="47">
        <v>16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1048</v>
      </c>
      <c r="D19" s="49">
        <f>SUM(D9:D15)+D16</f>
        <v>1012</v>
      </c>
      <c r="E19" s="304" t="s">
        <v>317</v>
      </c>
      <c r="F19" s="550" t="s">
        <v>318</v>
      </c>
      <c r="G19" s="548">
        <v>7</v>
      </c>
      <c r="H19" s="548">
        <v>3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36</v>
      </c>
      <c r="D22" s="46">
        <v>51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7</v>
      </c>
      <c r="H24" s="546">
        <f>SUM(H19:H23)</f>
        <v>3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f>11+50</f>
        <v>61</v>
      </c>
      <c r="D25" s="46">
        <v>13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97</v>
      </c>
      <c r="D26" s="49">
        <f>SUM(D22:D25)</f>
        <v>64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1145</v>
      </c>
      <c r="D28" s="50">
        <f>D26+D19</f>
        <v>1076</v>
      </c>
      <c r="E28" s="127" t="s">
        <v>339</v>
      </c>
      <c r="F28" s="552" t="s">
        <v>340</v>
      </c>
      <c r="G28" s="546">
        <f>G13+G15+G24</f>
        <v>1145</v>
      </c>
      <c r="H28" s="546">
        <f>H13+H15+H24</f>
        <v>965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111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1145</v>
      </c>
      <c r="D33" s="49">
        <f>D28+D31+D32</f>
        <v>1076</v>
      </c>
      <c r="E33" s="127" t="s">
        <v>353</v>
      </c>
      <c r="F33" s="552" t="s">
        <v>354</v>
      </c>
      <c r="G33" s="53">
        <f>G32+G31+G28</f>
        <v>1145</v>
      </c>
      <c r="H33" s="53">
        <f>H32+H31+H28</f>
        <v>965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111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9">
        <f>+IF((G33-C33-C35)&gt;0,G33-C33-C35,0)</f>
        <v>0</v>
      </c>
      <c r="D39" s="459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111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111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1145</v>
      </c>
      <c r="D42" s="53">
        <f>D33+D35+D39</f>
        <v>1076</v>
      </c>
      <c r="E42" s="128" t="s">
        <v>380</v>
      </c>
      <c r="F42" s="129" t="s">
        <v>381</v>
      </c>
      <c r="G42" s="53">
        <f>G39+G33</f>
        <v>1145</v>
      </c>
      <c r="H42" s="53">
        <f>H39+H33</f>
        <v>1076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5" t="s">
        <v>858</v>
      </c>
      <c r="B45" s="585"/>
      <c r="C45" s="585"/>
      <c r="D45" s="585"/>
      <c r="E45" s="585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 t="s">
        <v>868</v>
      </c>
      <c r="C48" s="427" t="s">
        <v>382</v>
      </c>
      <c r="D48" s="580"/>
      <c r="E48" s="580"/>
      <c r="F48" s="580"/>
      <c r="G48" s="580"/>
      <c r="H48" s="58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1"/>
      <c r="E50" s="581"/>
      <c r="F50" s="581"/>
      <c r="G50" s="581"/>
      <c r="H50" s="581"/>
    </row>
    <row r="51" spans="1:8" ht="12">
      <c r="A51" s="562"/>
      <c r="B51" s="558"/>
      <c r="C51" s="425"/>
      <c r="D51" s="349" t="s">
        <v>872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" bottom="0.38" header="0.5118110236220472" footer="0.18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90" zoomScaleNormal="90"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 '!E3</f>
        <v>Транскарт АД</v>
      </c>
      <c r="C4" s="539" t="s">
        <v>2</v>
      </c>
      <c r="D4" s="539">
        <f>'справка №1-БАЛАНС '!H3</f>
        <v>130786407</v>
      </c>
      <c r="E4" s="323"/>
      <c r="F4" s="323"/>
    </row>
    <row r="5" spans="1:4" ht="15">
      <c r="A5" s="469" t="s">
        <v>275</v>
      </c>
      <c r="B5" s="469" t="str">
        <f>'справка №1-БАЛАНС '!E4</f>
        <v>неконсолидиран</v>
      </c>
      <c r="C5" s="540" t="s">
        <v>4</v>
      </c>
      <c r="D5" s="539">
        <f>'справка №1-БАЛАНС '!H4</f>
        <v>0</v>
      </c>
    </row>
    <row r="6" spans="1:6" ht="12" customHeight="1">
      <c r="A6" s="470" t="s">
        <v>5</v>
      </c>
      <c r="B6" s="504" t="str">
        <f>'справка №1-БАЛАНС '!E5</f>
        <v>към 31.03.2008 година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1065</v>
      </c>
      <c r="D10" s="54">
        <v>143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-532</v>
      </c>
      <c r="D11" s="54">
        <v>-713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-301</v>
      </c>
      <c r="D13" s="54">
        <v>-198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-112</v>
      </c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195</v>
      </c>
      <c r="D19" s="54">
        <v>940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315</v>
      </c>
      <c r="D20" s="55">
        <f>SUM(D10:D19)</f>
        <v>171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</v>
      </c>
      <c r="D22" s="54">
        <v>-20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</v>
      </c>
      <c r="D32" s="55">
        <f>SUM(D22:D31)</f>
        <v>-20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718</v>
      </c>
      <c r="D36" s="54">
        <v>59</v>
      </c>
      <c r="E36" s="130"/>
      <c r="F36" s="130"/>
    </row>
    <row r="37" spans="1:6" ht="12">
      <c r="A37" s="332" t="s">
        <v>438</v>
      </c>
      <c r="B37" s="333" t="s">
        <v>439</v>
      </c>
      <c r="C37" s="54">
        <v>-553</v>
      </c>
      <c r="D37" s="54">
        <v>-33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-263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-12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-10</v>
      </c>
      <c r="D41" s="54">
        <v>52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155</v>
      </c>
      <c r="D42" s="55">
        <f>SUM(D34:D41)</f>
        <v>-197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466</v>
      </c>
      <c r="D43" s="55">
        <f>D42+D32+D20</f>
        <v>-46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695</v>
      </c>
      <c r="D44" s="132">
        <v>488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1161</v>
      </c>
      <c r="D45" s="55">
        <f>D44+D43</f>
        <v>442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6"/>
      <c r="D50" s="586"/>
      <c r="G50" s="133"/>
      <c r="H50" s="133"/>
    </row>
    <row r="51" spans="1:8" ht="12">
      <c r="A51" s="318"/>
      <c r="B51" s="318" t="s">
        <v>861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6"/>
      <c r="D52" s="586"/>
      <c r="G52" s="133"/>
      <c r="H52" s="133"/>
    </row>
    <row r="53" spans="1:8" ht="12">
      <c r="A53" s="318"/>
      <c r="B53" s="349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27" top="1.1023622047244095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7" t="s">
        <v>460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89" t="str">
        <f>'справка №1-БАЛАНС '!E3</f>
        <v>Транскарт АД</v>
      </c>
      <c r="C3" s="589"/>
      <c r="D3" s="589"/>
      <c r="E3" s="589"/>
      <c r="F3" s="589"/>
      <c r="G3" s="589"/>
      <c r="H3" s="589"/>
      <c r="I3" s="589"/>
      <c r="J3" s="475"/>
      <c r="K3" s="591" t="s">
        <v>2</v>
      </c>
      <c r="L3" s="591"/>
      <c r="M3" s="477">
        <f>'справка №1-БАЛАНС '!H3</f>
        <v>130786407</v>
      </c>
      <c r="N3" s="2"/>
    </row>
    <row r="4" spans="1:15" s="530" customFormat="1" ht="13.5" customHeight="1">
      <c r="A4" s="466" t="s">
        <v>461</v>
      </c>
      <c r="B4" s="589" t="str">
        <f>'справка №1-БАЛАНС 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7">
        <f>'справка №1-БАЛАНС '!H4</f>
        <v>0</v>
      </c>
      <c r="N4" s="3"/>
      <c r="O4" s="3"/>
    </row>
    <row r="5" spans="1:14" s="530" customFormat="1" ht="12.75" customHeight="1">
      <c r="A5" s="466" t="s">
        <v>5</v>
      </c>
      <c r="B5" s="593" t="str">
        <f>'справка №1-БАЛАНС '!E5</f>
        <v>към 31.03.2008 година</v>
      </c>
      <c r="C5" s="593"/>
      <c r="D5" s="593"/>
      <c r="E5" s="593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 '!H17</f>
        <v>7000</v>
      </c>
      <c r="D11" s="58">
        <f>'справка №1-БАЛАНС '!H19</f>
        <v>0</v>
      </c>
      <c r="E11" s="58">
        <f>'справка №1-БАЛАНС '!H20</f>
        <v>0</v>
      </c>
      <c r="F11" s="58">
        <f>'справка №1-БАЛАНС '!H22</f>
        <v>0</v>
      </c>
      <c r="G11" s="58">
        <f>'справка №1-БАЛАНС '!H23</f>
        <v>0</v>
      </c>
      <c r="H11" s="60"/>
      <c r="I11" s="58">
        <f>'справка №1-БАЛАНС '!H28+'справка №1-БАЛАНС '!H31</f>
        <v>0</v>
      </c>
      <c r="J11" s="58">
        <f>'справка №1-БАЛАНС '!H29+'справка №1-БАЛАНС '!H32</f>
        <v>-6455</v>
      </c>
      <c r="K11" s="60"/>
      <c r="L11" s="344">
        <f>SUM(C11:K11)</f>
        <v>545</v>
      </c>
      <c r="M11" s="58">
        <f>'справка №1-БАЛАНС 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-6455</v>
      </c>
      <c r="K15" s="61">
        <f t="shared" si="2"/>
        <v>0</v>
      </c>
      <c r="L15" s="344">
        <f t="shared" si="1"/>
        <v>545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 '!G31</f>
        <v>0</v>
      </c>
      <c r="J16" s="345">
        <f>+'справка №1-БАЛАНС '!G32</f>
        <v>0</v>
      </c>
      <c r="K16" s="60"/>
      <c r="L16" s="344">
        <f t="shared" si="1"/>
        <v>0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-6455</v>
      </c>
      <c r="K29" s="59">
        <f t="shared" si="6"/>
        <v>0</v>
      </c>
      <c r="L29" s="344">
        <f t="shared" si="1"/>
        <v>545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-6455</v>
      </c>
      <c r="K32" s="59">
        <f t="shared" si="7"/>
        <v>0</v>
      </c>
      <c r="L32" s="344">
        <f t="shared" si="1"/>
        <v>545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859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869</v>
      </c>
      <c r="B38" s="19"/>
      <c r="C38" s="15"/>
      <c r="D38" s="588" t="s">
        <v>818</v>
      </c>
      <c r="E38" s="588"/>
      <c r="F38" s="14"/>
      <c r="G38" s="14"/>
      <c r="H38" s="14"/>
      <c r="I38" s="14"/>
      <c r="J38" s="15" t="s">
        <v>862</v>
      </c>
      <c r="K38" s="15"/>
      <c r="L38" s="588"/>
      <c r="M38" s="588"/>
      <c r="N38" s="11"/>
    </row>
    <row r="39" spans="1:13" ht="12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349" t="s">
        <v>872</v>
      </c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384</v>
      </c>
      <c r="B2" s="607"/>
      <c r="C2" s="608" t="str">
        <f>'справка №1-БАЛАНС '!E3</f>
        <v>Транскарт АД</v>
      </c>
      <c r="D2" s="608"/>
      <c r="E2" s="608"/>
      <c r="F2" s="608"/>
      <c r="G2" s="608"/>
      <c r="H2" s="608"/>
      <c r="I2" s="482"/>
      <c r="J2" s="482"/>
      <c r="K2" s="482"/>
      <c r="L2" s="482"/>
      <c r="M2" s="483" t="s">
        <v>2</v>
      </c>
      <c r="N2" s="481"/>
      <c r="O2" s="481">
        <f>'справка №1-БАЛАНС '!H3</f>
        <v>130786407</v>
      </c>
      <c r="P2" s="482"/>
      <c r="Q2" s="482"/>
      <c r="R2" s="524"/>
    </row>
    <row r="3" spans="1:18" ht="15">
      <c r="A3" s="606" t="s">
        <v>5</v>
      </c>
      <c r="B3" s="607"/>
      <c r="C3" s="609" t="str">
        <f>'справка №1-БАЛАНС '!E5</f>
        <v>към 31.03.2008 година</v>
      </c>
      <c r="D3" s="609"/>
      <c r="E3" s="609"/>
      <c r="F3" s="484"/>
      <c r="G3" s="484"/>
      <c r="H3" s="484"/>
      <c r="I3" s="484"/>
      <c r="J3" s="484"/>
      <c r="K3" s="484"/>
      <c r="L3" s="484"/>
      <c r="M3" s="598" t="s">
        <v>4</v>
      </c>
      <c r="N3" s="598"/>
      <c r="O3" s="481">
        <f>'справка №1-БАЛАНС '!H4</f>
        <v>0</v>
      </c>
      <c r="P3" s="485"/>
      <c r="Q3" s="485"/>
      <c r="R3" s="525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599" t="s">
        <v>464</v>
      </c>
      <c r="B5" s="600"/>
      <c r="C5" s="603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6" t="s">
        <v>529</v>
      </c>
      <c r="R5" s="596" t="s">
        <v>530</v>
      </c>
    </row>
    <row r="6" spans="1:18" s="100" customFormat="1" ht="48">
      <c r="A6" s="601"/>
      <c r="B6" s="602"/>
      <c r="C6" s="60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7"/>
      <c r="R6" s="597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6065</v>
      </c>
      <c r="E11" s="189">
        <v>3</v>
      </c>
      <c r="F11" s="189"/>
      <c r="G11" s="74">
        <f t="shared" si="2"/>
        <v>6068</v>
      </c>
      <c r="H11" s="65"/>
      <c r="I11" s="65"/>
      <c r="J11" s="74">
        <f t="shared" si="3"/>
        <v>6068</v>
      </c>
      <c r="K11" s="65">
        <v>3525</v>
      </c>
      <c r="L11" s="65">
        <v>264</v>
      </c>
      <c r="M11" s="65"/>
      <c r="N11" s="74">
        <f t="shared" si="4"/>
        <v>3789</v>
      </c>
      <c r="O11" s="65"/>
      <c r="P11" s="65"/>
      <c r="Q11" s="74">
        <f t="shared" si="0"/>
        <v>3789</v>
      </c>
      <c r="R11" s="74">
        <f t="shared" si="1"/>
        <v>2279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32</v>
      </c>
      <c r="E13" s="189"/>
      <c r="F13" s="189"/>
      <c r="G13" s="74">
        <f t="shared" si="2"/>
        <v>32</v>
      </c>
      <c r="H13" s="65"/>
      <c r="I13" s="65"/>
      <c r="J13" s="74">
        <f t="shared" si="3"/>
        <v>32</v>
      </c>
      <c r="K13" s="65">
        <v>32</v>
      </c>
      <c r="L13" s="65"/>
      <c r="M13" s="65"/>
      <c r="N13" s="74">
        <f t="shared" si="4"/>
        <v>32</v>
      </c>
      <c r="O13" s="65"/>
      <c r="P13" s="65"/>
      <c r="Q13" s="74">
        <f t="shared" si="0"/>
        <v>32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122</v>
      </c>
      <c r="E14" s="189"/>
      <c r="F14" s="189"/>
      <c r="G14" s="74">
        <f t="shared" si="2"/>
        <v>122</v>
      </c>
      <c r="H14" s="65"/>
      <c r="I14" s="65"/>
      <c r="J14" s="74">
        <f t="shared" si="3"/>
        <v>122</v>
      </c>
      <c r="K14" s="65">
        <v>64</v>
      </c>
      <c r="L14" s="65">
        <v>4</v>
      </c>
      <c r="M14" s="65"/>
      <c r="N14" s="74">
        <f t="shared" si="4"/>
        <v>68</v>
      </c>
      <c r="O14" s="65"/>
      <c r="P14" s="65"/>
      <c r="Q14" s="74">
        <f t="shared" si="0"/>
        <v>68</v>
      </c>
      <c r="R14" s="74">
        <f t="shared" si="1"/>
        <v>54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4" t="s">
        <v>855</v>
      </c>
      <c r="B15" s="374" t="s">
        <v>856</v>
      </c>
      <c r="C15" s="455" t="s">
        <v>857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6219</v>
      </c>
      <c r="E17" s="194">
        <f>SUM(E9:E16)</f>
        <v>3</v>
      </c>
      <c r="F17" s="194">
        <f>SUM(F9:F16)</f>
        <v>0</v>
      </c>
      <c r="G17" s="74">
        <f t="shared" si="2"/>
        <v>6222</v>
      </c>
      <c r="H17" s="75">
        <f>SUM(H9:H16)</f>
        <v>0</v>
      </c>
      <c r="I17" s="75">
        <f>SUM(I9:I16)</f>
        <v>0</v>
      </c>
      <c r="J17" s="74">
        <f t="shared" si="3"/>
        <v>6222</v>
      </c>
      <c r="K17" s="75">
        <f>SUM(K9:K16)</f>
        <v>3621</v>
      </c>
      <c r="L17" s="75">
        <f>SUM(L9:L16)</f>
        <v>268</v>
      </c>
      <c r="M17" s="75">
        <f>SUM(M9:M16)</f>
        <v>0</v>
      </c>
      <c r="N17" s="74">
        <f t="shared" si="4"/>
        <v>3889</v>
      </c>
      <c r="O17" s="75">
        <f>SUM(O9:O16)</f>
        <v>0</v>
      </c>
      <c r="P17" s="75">
        <f>SUM(P9:P16)</f>
        <v>0</v>
      </c>
      <c r="Q17" s="74">
        <f t="shared" si="5"/>
        <v>3889</v>
      </c>
      <c r="R17" s="74">
        <f t="shared" si="6"/>
        <v>2333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103</v>
      </c>
      <c r="E21" s="189"/>
      <c r="F21" s="189"/>
      <c r="G21" s="74">
        <f t="shared" si="2"/>
        <v>103</v>
      </c>
      <c r="H21" s="65"/>
      <c r="I21" s="65"/>
      <c r="J21" s="74">
        <f t="shared" si="3"/>
        <v>103</v>
      </c>
      <c r="K21" s="65">
        <v>63</v>
      </c>
      <c r="L21" s="65">
        <v>4</v>
      </c>
      <c r="M21" s="65"/>
      <c r="N21" s="74">
        <f t="shared" si="4"/>
        <v>67</v>
      </c>
      <c r="O21" s="65"/>
      <c r="P21" s="65"/>
      <c r="Q21" s="74">
        <f t="shared" si="5"/>
        <v>67</v>
      </c>
      <c r="R21" s="74">
        <f t="shared" si="6"/>
        <v>36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782</v>
      </c>
      <c r="E22" s="189"/>
      <c r="F22" s="189"/>
      <c r="G22" s="74">
        <f t="shared" si="2"/>
        <v>782</v>
      </c>
      <c r="H22" s="65"/>
      <c r="I22" s="65"/>
      <c r="J22" s="74">
        <f t="shared" si="3"/>
        <v>782</v>
      </c>
      <c r="K22" s="65">
        <v>615</v>
      </c>
      <c r="L22" s="65">
        <v>37</v>
      </c>
      <c r="M22" s="65"/>
      <c r="N22" s="74">
        <f t="shared" si="4"/>
        <v>652</v>
      </c>
      <c r="O22" s="65"/>
      <c r="P22" s="65"/>
      <c r="Q22" s="74">
        <f t="shared" si="5"/>
        <v>652</v>
      </c>
      <c r="R22" s="74">
        <f t="shared" si="6"/>
        <v>130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885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885</v>
      </c>
      <c r="H25" s="66">
        <f t="shared" si="7"/>
        <v>0</v>
      </c>
      <c r="I25" s="66">
        <f t="shared" si="7"/>
        <v>0</v>
      </c>
      <c r="J25" s="67">
        <f t="shared" si="3"/>
        <v>885</v>
      </c>
      <c r="K25" s="66">
        <f t="shared" si="7"/>
        <v>678</v>
      </c>
      <c r="L25" s="66">
        <f t="shared" si="7"/>
        <v>41</v>
      </c>
      <c r="M25" s="66">
        <f t="shared" si="7"/>
        <v>0</v>
      </c>
      <c r="N25" s="67">
        <f t="shared" si="4"/>
        <v>719</v>
      </c>
      <c r="O25" s="66">
        <f t="shared" si="7"/>
        <v>0</v>
      </c>
      <c r="P25" s="66">
        <f t="shared" si="7"/>
        <v>0</v>
      </c>
      <c r="Q25" s="67">
        <f t="shared" si="5"/>
        <v>719</v>
      </c>
      <c r="R25" s="67">
        <f t="shared" si="6"/>
        <v>166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50</v>
      </c>
      <c r="E27" s="192">
        <f aca="true" t="shared" si="8" ref="E27:P27">SUM(E28:E31)</f>
        <v>0</v>
      </c>
      <c r="F27" s="192">
        <f t="shared" si="8"/>
        <v>50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50</v>
      </c>
      <c r="E28" s="189"/>
      <c r="F28" s="189">
        <v>50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50</v>
      </c>
      <c r="E38" s="194">
        <f aca="true" t="shared" si="12" ref="E38:P38">E27+E32+E37</f>
        <v>0</v>
      </c>
      <c r="F38" s="194">
        <f t="shared" si="12"/>
        <v>50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7154</v>
      </c>
      <c r="E40" s="438">
        <f>E17+E18+E19+E25+E38+E39</f>
        <v>3</v>
      </c>
      <c r="F40" s="438">
        <f aca="true" t="shared" si="13" ref="F40:R40">F17+F18+F19+F25+F38+F39</f>
        <v>50</v>
      </c>
      <c r="G40" s="438">
        <f t="shared" si="13"/>
        <v>7107</v>
      </c>
      <c r="H40" s="438">
        <f t="shared" si="13"/>
        <v>0</v>
      </c>
      <c r="I40" s="438">
        <f t="shared" si="13"/>
        <v>0</v>
      </c>
      <c r="J40" s="438">
        <f t="shared" si="13"/>
        <v>7107</v>
      </c>
      <c r="K40" s="438">
        <f t="shared" si="13"/>
        <v>4299</v>
      </c>
      <c r="L40" s="438">
        <f t="shared" si="13"/>
        <v>309</v>
      </c>
      <c r="M40" s="438">
        <f t="shared" si="13"/>
        <v>0</v>
      </c>
      <c r="N40" s="438">
        <f t="shared" si="13"/>
        <v>4608</v>
      </c>
      <c r="O40" s="438">
        <f t="shared" si="13"/>
        <v>0</v>
      </c>
      <c r="P40" s="438">
        <f t="shared" si="13"/>
        <v>0</v>
      </c>
      <c r="Q40" s="438">
        <f t="shared" si="13"/>
        <v>4608</v>
      </c>
      <c r="R40" s="438">
        <f t="shared" si="13"/>
        <v>2499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869</v>
      </c>
      <c r="C44" s="354"/>
      <c r="D44" s="355"/>
      <c r="E44" s="355"/>
      <c r="F44" s="355"/>
      <c r="G44" s="351"/>
      <c r="H44" s="356" t="s">
        <v>382</v>
      </c>
      <c r="I44" s="356"/>
      <c r="J44" s="356"/>
      <c r="K44" s="605"/>
      <c r="L44" s="605"/>
      <c r="M44" s="605"/>
      <c r="N44" s="605"/>
      <c r="O44" s="594" t="s">
        <v>780</v>
      </c>
      <c r="P44" s="595"/>
      <c r="Q44" s="595"/>
      <c r="R44" s="595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 t="s">
        <v>863</v>
      </c>
      <c r="J45" s="349"/>
      <c r="K45" s="349"/>
      <c r="L45" s="349"/>
      <c r="M45" s="349"/>
      <c r="N45" s="349"/>
      <c r="O45" s="349" t="s">
        <v>872</v>
      </c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608</v>
      </c>
      <c r="B1" s="613"/>
      <c r="C1" s="613"/>
      <c r="D1" s="613"/>
      <c r="E1" s="613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384</v>
      </c>
      <c r="B3" s="616" t="str">
        <f>'справка №1-БАЛАНС '!E3</f>
        <v>Транскарт АД</v>
      </c>
      <c r="C3" s="617"/>
      <c r="D3" s="524" t="s">
        <v>2</v>
      </c>
      <c r="E3" s="107">
        <f>'справка №1-БАЛАНС '!H3</f>
        <v>130786407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4" t="str">
        <f>'справка №1-БАЛАНС '!E5</f>
        <v>към 31.03.2008 година</v>
      </c>
      <c r="C4" s="615"/>
      <c r="D4" s="525" t="s">
        <v>4</v>
      </c>
      <c r="E4" s="107">
        <f>'справка №1-БАЛАНС 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575</v>
      </c>
      <c r="D24" s="119">
        <f>SUM(D25:D27)</f>
        <v>575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>
        <v>258</v>
      </c>
      <c r="D25" s="108">
        <v>258</v>
      </c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f>575-258</f>
        <v>317</v>
      </c>
      <c r="D26" s="108">
        <v>317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127</v>
      </c>
      <c r="D28" s="108">
        <v>127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34</v>
      </c>
      <c r="D38" s="105">
        <f>SUM(D39:D42)</f>
        <v>34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34</v>
      </c>
      <c r="D42" s="108">
        <v>34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736</v>
      </c>
      <c r="D43" s="104">
        <f>D24+D28+D29+D31+D30+D32+D33+D38</f>
        <v>736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736</v>
      </c>
      <c r="D44" s="103">
        <f>D43+D21+D19+D9</f>
        <v>736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637</v>
      </c>
      <c r="D64" s="108">
        <v>637</v>
      </c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>
        <v>637</v>
      </c>
      <c r="D65" s="109">
        <v>637</v>
      </c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637</v>
      </c>
      <c r="D66" s="103">
        <f>D52+D56+D61+D62+D63+D64</f>
        <v>637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19</v>
      </c>
      <c r="D68" s="108">
        <v>19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370</v>
      </c>
      <c r="D71" s="105">
        <f>SUM(D72:D74)</f>
        <v>370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370</v>
      </c>
      <c r="D72" s="108">
        <v>370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1316</v>
      </c>
      <c r="D80" s="103">
        <f>SUM(D81:D84)</f>
        <v>1316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>
        <v>1316</v>
      </c>
      <c r="D84" s="108">
        <v>1316</v>
      </c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697</v>
      </c>
      <c r="D85" s="104">
        <f>SUM(D86:D90)+D94</f>
        <v>697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537</v>
      </c>
      <c r="D87" s="108">
        <v>537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85</v>
      </c>
      <c r="D89" s="108">
        <v>85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60</v>
      </c>
      <c r="D90" s="103">
        <f>SUM(D91:D93)</f>
        <v>60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60</v>
      </c>
      <c r="D92" s="108">
        <v>60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15</v>
      </c>
      <c r="D94" s="108">
        <v>15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467</v>
      </c>
      <c r="D95" s="108">
        <v>467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2850</v>
      </c>
      <c r="D96" s="104">
        <f>D85+D80+D75+D71+D95</f>
        <v>2850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3506</v>
      </c>
      <c r="D97" s="104">
        <f>D96+D68+D66</f>
        <v>3506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>
        <v>73</v>
      </c>
      <c r="D104" s="108"/>
      <c r="E104" s="108"/>
      <c r="F104" s="125">
        <f>C104+D104-E104</f>
        <v>73</v>
      </c>
    </row>
    <row r="105" spans="1:16" ht="12">
      <c r="A105" s="412" t="s">
        <v>776</v>
      </c>
      <c r="B105" s="395" t="s">
        <v>777</v>
      </c>
      <c r="C105" s="103">
        <f>SUM(C102:C104)</f>
        <v>73</v>
      </c>
      <c r="D105" s="103">
        <f>SUM(D102:D104)</f>
        <v>0</v>
      </c>
      <c r="E105" s="103">
        <f>SUM(E102:E104)</f>
        <v>0</v>
      </c>
      <c r="F105" s="103">
        <f>SUM(F102:F104)</f>
        <v>73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779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870</v>
      </c>
      <c r="B109" s="611"/>
      <c r="C109" s="611" t="s">
        <v>382</v>
      </c>
      <c r="D109" s="611"/>
      <c r="E109" s="611"/>
      <c r="F109" s="611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0" t="s">
        <v>780</v>
      </c>
      <c r="D111" s="610"/>
      <c r="E111" s="610"/>
      <c r="F111" s="610"/>
    </row>
    <row r="112" spans="1:6" ht="12">
      <c r="A112" s="349"/>
      <c r="B112" s="388"/>
      <c r="C112" s="349" t="s">
        <v>872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8" t="str">
        <f>'справка №1-БАЛАНС '!E3</f>
        <v>Транскарт АД</v>
      </c>
      <c r="C4" s="618"/>
      <c r="D4" s="618"/>
      <c r="E4" s="618"/>
      <c r="F4" s="618"/>
      <c r="G4" s="624" t="s">
        <v>2</v>
      </c>
      <c r="H4" s="624"/>
      <c r="I4" s="499">
        <f>'справка №1-БАЛАНС '!H3</f>
        <v>130786407</v>
      </c>
    </row>
    <row r="5" spans="1:9" ht="15">
      <c r="A5" s="500" t="s">
        <v>5</v>
      </c>
      <c r="B5" s="619" t="str">
        <f>'справка №1-БАЛАНС '!E5</f>
        <v>към 31.03.2008 година</v>
      </c>
      <c r="C5" s="619"/>
      <c r="D5" s="619"/>
      <c r="E5" s="619"/>
      <c r="F5" s="619"/>
      <c r="G5" s="622" t="s">
        <v>4</v>
      </c>
      <c r="H5" s="623"/>
      <c r="I5" s="499">
        <f>'справка №1-БАЛАНС '!H4</f>
        <v>0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8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870</v>
      </c>
      <c r="B30" s="621"/>
      <c r="C30" s="621"/>
      <c r="D30" s="458" t="s">
        <v>818</v>
      </c>
      <c r="E30" s="620"/>
      <c r="F30" s="620"/>
      <c r="G30" s="620"/>
      <c r="H30" s="420" t="s">
        <v>780</v>
      </c>
      <c r="I30" s="620"/>
      <c r="J30" s="620"/>
    </row>
    <row r="31" spans="1:9" s="519" customFormat="1" ht="12">
      <c r="A31" s="349"/>
      <c r="B31" s="388"/>
      <c r="C31" s="349"/>
      <c r="D31" s="521" t="s">
        <v>861</v>
      </c>
      <c r="E31" s="521"/>
      <c r="F31" s="521"/>
      <c r="G31" s="521"/>
      <c r="H31" s="349" t="s">
        <v>872</v>
      </c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6" bottom="0.4724409448818898" header="0.45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5" t="str">
        <f>'справка №1-БАЛАНС '!E3</f>
        <v>Транскарт АД</v>
      </c>
      <c r="C5" s="625"/>
      <c r="D5" s="625"/>
      <c r="E5" s="568" t="s">
        <v>2</v>
      </c>
      <c r="F5" s="451">
        <f>'справка №1-БАЛАНС '!H3</f>
        <v>130786407</v>
      </c>
    </row>
    <row r="6" spans="1:13" ht="15" customHeight="1">
      <c r="A6" s="27" t="s">
        <v>821</v>
      </c>
      <c r="B6" s="626" t="str">
        <f>'справка №1-БАЛАНС '!E5</f>
        <v>към 31.03.2008 година</v>
      </c>
      <c r="C6" s="626"/>
      <c r="D6" s="508"/>
      <c r="E6" s="567" t="s">
        <v>4</v>
      </c>
      <c r="F6" s="509">
        <f>'справка №1-БАЛАНС '!H4</f>
        <v>0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866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5" ht="12.75">
      <c r="A151" s="452" t="s">
        <v>870</v>
      </c>
      <c r="B151" s="453"/>
      <c r="C151" s="513" t="s">
        <v>382</v>
      </c>
      <c r="D151" s="513"/>
      <c r="E151" s="513" t="s">
        <v>780</v>
      </c>
    </row>
    <row r="152" spans="1:6" ht="12.75">
      <c r="A152" s="515"/>
      <c r="B152" s="516"/>
      <c r="C152" s="515" t="s">
        <v>861</v>
      </c>
      <c r="D152" s="515"/>
      <c r="E152" s="349" t="s">
        <v>872</v>
      </c>
      <c r="F152" s="515"/>
    </row>
    <row r="153" spans="1:2" ht="12.75">
      <c r="A153" s="515"/>
      <c r="B153" s="516"/>
    </row>
    <row r="154" ht="12.75">
      <c r="E154" s="515"/>
    </row>
  </sheetData>
  <sheetProtection/>
  <mergeCells count="2"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23" right="0.25" top="0.17" bottom="0.5118110236220472" header="0.33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Огнян Коев</cp:lastModifiedBy>
  <cp:lastPrinted>2008-04-30T06:10:48Z</cp:lastPrinted>
  <dcterms:created xsi:type="dcterms:W3CDTF">2000-06-29T12:02:40Z</dcterms:created>
  <dcterms:modified xsi:type="dcterms:W3CDTF">2008-04-30T12:04:45Z</dcterms:modified>
  <cp:category/>
  <cp:version/>
  <cp:contentType/>
  <cp:contentStatus/>
</cp:coreProperties>
</file>