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86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<sst xmlns="http://schemas.openxmlformats.org/spreadsheetml/2006/main" count="1083" uniqueCount="890">
  <si>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</si>
  <si>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</si>
  <si>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</si>
  <si>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</si>
  <si>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</si>
  <si>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</si>
  <si>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</si>
  <si>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</si>
  <si>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</si>
  <si>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</si>
  <si>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</si>
  <si>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</si>
  <si>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</si>
  <si>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</si>
  <si>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</si>
  <si>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</si>
  <si>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</si>
  <si>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</si>
  <si>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</si>
  <si>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</si>
  <si>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</si>
  <si>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</si>
  <si>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</si>
  <si>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</si>
  <si>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</si>
  <si>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</si>
  <si>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</si>
  <si>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</si>
  <si>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</si>
  <si>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</si>
  <si>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</si>
  <si>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</si>
  <si>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</si>
  <si>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</si>
  <si>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</si>
  <si>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</si>
  <si>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</si>
  <si>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</si>
  <si>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</si>
  <si>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</si>
  <si>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</si>
  <si>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</si>
  <si>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</si>
  <si>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</si>
  <si>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</si>
  <si>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</si>
  <si>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</si>
  <si>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</si>
  <si>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</si>
  <si>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</si>
  <si>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</si>
  <si>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</si>
  <si>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</si>
  <si>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</si>
  <si>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</si>
  <si>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</si>
  <si>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</si>
  <si>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</si>
  <si>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</si>
  <si>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</si>
  <si>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</si>
  <si>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</si>
  <si>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</si>
  <si>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</si>
  <si>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</si>
  <si>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</si>
  <si>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</si>
  <si>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</si>
  <si>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</si>
  <si>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</si>
  <si>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</si>
  <si>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</si>
  <si>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</si>
  <si>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</si>
  <si>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</si>
  <si>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</si>
  <si>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</si>
  <si>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</si>
  <si>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</si>
  <si>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</si>
  <si>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</si>
  <si>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</si>
  <si>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</si>
  <si>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</si>
  <si>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</si>
  <si>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</si>
  <si>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</si>
  <si>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</si>
  <si>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</si>
  <si>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</si>
  <si>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</si>
  <si>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</si>
  <si>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</si>
  <si>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</si>
  <si>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</si>
  <si>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</si>
  <si>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</si>
  <si>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</si>
  <si>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</si>
  <si>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</si>
  <si>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</si>
  <si>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</si>
  <si>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</si>
  <si>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</si>
  <si>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</si>
  <si>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</si>
  <si>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</si>
  <si>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</si>
  <si>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</si>
  <si>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</si>
  <si>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</si>
  <si>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</si>
  <si>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</si>
  <si>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</si>
  <si>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</si>
  <si>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</si>
  <si>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</si>
  <si>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</si>
  <si>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</si>
  <si>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</si>
  <si>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</si>
  <si>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</si>
  <si>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</si>
  <si>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</si>
  <si>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</si>
  <si>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</si>
  <si>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</si>
  <si>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</si>
  <si>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</si>
  <si>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</si>
  <si>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</si>
  <si>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</si>
  <si>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</si>
  <si>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</si>
  <si>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</si>
  <si>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</si>
  <si>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</si>
  <si>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</si>
  <si>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</si>
  <si>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</si>
  <si>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</si>
  <si>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</si>
  <si>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</si>
  <si>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</si>
  <si>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</si>
  <si>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</si>
  <si>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</si>
  <si>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</si>
  <si>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</si>
  <si>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</si>
  <si>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</si>
  <si>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</si>
  <si>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</si>
  <si>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</si>
  <si>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</si>
  <si>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</si>
  <si>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</si>
  <si>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</si>
  <si>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</si>
  <si>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</si>
  <si>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</si>
  <si>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</si>
  <si>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</si>
  <si>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</si>
  <si>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</si>
  <si>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</si>
  <si>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</si>
  <si>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</si>
  <si>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</si>
  <si>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</si>
  <si>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</si>
  <si>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</si>
  <si>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</si>
  <si>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</si>
  <si>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</si>
  <si>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</si>
  <si>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</si>
  <si>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</si>
  <si>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</si>
  <si>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</si>
  <si>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</si>
  <si>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</si>
  <si>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</si>
  <si>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</si>
  <si>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</si>
  <si>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</si>
  <si>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</si>
  <si>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</si>
  <si>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</si>
  <si>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</si>
  <si>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</si>
  <si>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</si>
  <si>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</si>
  <si>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</si>
  <si>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</si>
  <si>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</si>
  <si>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</si>
  <si>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</si>
  <si>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</si>
  <si>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</si>
  <si>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</si>
  <si>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</si>
  <si>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</si>
  <si>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</si>
  <si>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</si>
  <si>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</si>
  <si>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</si>
  <si>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</si>
  <si>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</si>
  <si>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</si>
  <si>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</si>
  <si>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</si>
  <si>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</si>
  <si>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</si>
  <si>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</si>
  <si>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</si>
  <si>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</si>
  <si>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</si>
  <si>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</si>
  <si>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</si>
  <si>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</si>
  <si>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</si>
  <si>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</si>
  <si>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</si>
  <si>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</si>
  <si>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</si>
  <si>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</si>
  <si>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</si>
  <si>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</si>
  <si>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</si>
  <si>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</si>
  <si>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</si>
  <si>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</si>
  <si>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</si>
  <si>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</si>
  <si>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</si>
  <si>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</si>
  <si>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</si>
  <si>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</si>
  <si>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</si>
  <si>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</si>
  <si>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</si>
  <si>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</si>
  <si>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</si>
  <si>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</si>
  <si>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</si>
  <si>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</si>
  <si>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</si>
  <si>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</si>
  <si>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</si>
  <si>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</si>
  <si>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</si>
  <si>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</si>
  <si>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</si>
  <si>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</si>
  <si>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</si>
  <si>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</si>
  <si>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</si>
  <si>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</si>
  <si>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</si>
  <si>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</si>
  <si>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</si>
  <si>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</si>
  <si>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</si>
  <si>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</si>
  <si>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</si>
  <si>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</si>
  <si>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</si>
  <si>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</si>
  <si>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</si>
  <si>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</si>
  <si>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</si>
  <si>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</si>
  <si>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</si>
  <si>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</si>
  <si>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</si>
  <si>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</si>
  <si>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</si>
  <si>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</si>
  <si>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</si>
  <si>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</si>
  <si>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</si>
  <si>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</si>
  <si>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</si>
  <si>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</si>
  <si>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</si>
  <si>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</si>
  <si>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</si>
  <si>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</si>
  <si>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</si>
  <si>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</si>
  <si>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</si>
  <si>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</si>
  <si>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</si>
  <si>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</si>
  <si>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</si>
  <si>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</si>
  <si>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</si>
  <si>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</si>
  <si>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</si>
  <si>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</si>
  <si>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</si>
  <si>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</si>
  <si>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</si>
  <si>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</si>
  <si>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</si>
  <si>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</si>
  <si>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</si>
  <si>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</si>
  <si>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</si>
  <si>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</si>
  <si>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</si>
  <si>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</si>
  <si>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</si>
  <si>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</si>
  <si>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</si>
  <si>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</si>
  <si>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</si>
  <si>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</si>
  <si>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</si>
  <si>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</si>
  <si>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</si>
  <si>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</si>
  <si>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</si>
  <si>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</si>
  <si>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</si>
  <si>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</si>
  <si>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</si>
  <si>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</si>
  <si>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</si>
  <si>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</si>
  <si>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</si>
  <si>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</si>
  <si>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</si>
  <si>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</si>
  <si>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</si>
  <si>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</si>
  <si>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</si>
  <si>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</si>
  <si>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</si>
  <si>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</si>
  <si>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</si>
  <si>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</si>
  <si>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</si>
  <si>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</si>
  <si>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</si>
  <si>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</si>
  <si>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</si>
  <si>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</si>
  <si>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</si>
  <si>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</si>
  <si>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</si>
  <si>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</si>
  <si>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</si>
  <si>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</si>
  <si>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</si>
  <si>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</si>
  <si>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</si>
  <si>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</si>
  <si>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</si>
  <si>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</si>
  <si>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</si>
  <si>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</si>
  <si>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</si>
  <si>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</si>
  <si>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</si>
  <si>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</si>
  <si>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</si>
  <si>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</si>
  <si>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</si>
  <si>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</si>
  <si>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</si>
  <si>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</si>
  <si>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</si>
  <si>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</si>
  <si>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</si>
  <si>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</si>
  <si>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</si>
  <si>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</si>
  <si>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</si>
  <si>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</si>
  <si>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</si>
  <si>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</si>
  <si>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</si>
  <si>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</si>
  <si>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</si>
  <si>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</si>
  <si>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</si>
  <si>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</si>
  <si>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</si>
  <si>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</si>
  <si>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</si>
  <si>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</si>
  <si>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</si>
  <si>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</si>
  <si>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</si>
  <si>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</si>
  <si>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</si>
  <si>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</si>
  <si>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</si>
  <si>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</si>
  <si>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</si>
  <si>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</si>
  <si>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</si>
  <si>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</si>
  <si>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</si>
  <si>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</si>
  <si>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</si>
  <si>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</si>
  <si>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</si>
  <si>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</si>
  <si>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</si>
  <si>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</si>
  <si>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</si>
  <si>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</si>
  <si>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</si>
  <si>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</si>
  <si>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</si>
  <si>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</si>
  <si>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</si>
  <si>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</si>
  <si>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</si>
  <si>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</si>
  <si>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</si>
  <si>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</si>
  <si>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</si>
  <si>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</si>
  <si>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</si>
  <si>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</si>
  <si>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</si>
  <si>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</si>
  <si>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</si>
  <si>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</si>
  <si>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</si>
  <si>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</si>
  <si>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</si>
  <si>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</si>
  <si>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</si>
  <si>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</si>
  <si>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</si>
  <si>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</si>
  <si>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</si>
  <si>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</si>
  <si>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</si>
  <si>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</si>
  <si>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</si>
  <si>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</si>
  <si>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</si>
  <si>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</si>
  <si>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</si>
  <si>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</si>
  <si>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</si>
  <si>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</si>
  <si>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</si>
  <si>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</si>
  <si>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</si>
  <si>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</si>
  <si>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</si>
  <si>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</si>
  <si>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</si>
  <si>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</si>
  <si>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</si>
  <si>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</si>
  <si>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</si>
  <si>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</si>
  <si>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</si>
  <si>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</si>
  <si>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</si>
  <si>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</si>
  <si>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</si>
  <si>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</si>
  <si>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</si>
  <si>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</si>
  <si>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</si>
  <si>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</si>
  <si>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</si>
  <si>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</si>
  <si>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</si>
  <si>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</si>
  <si>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</si>
  <si>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</si>
  <si>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</si>
  <si>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</si>
  <si>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</si>
  <si>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</si>
  <si>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</si>
  <si>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</si>
  <si>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</si>
  <si>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</si>
  <si>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</si>
  <si>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</si>
  <si>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</si>
  <si>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</si>
  <si>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</si>
  <si>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</si>
  <si>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</si>
  <si>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</si>
  <si>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</si>
  <si>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</si>
  <si>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</si>
  <si>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</si>
  <si>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</si>
  <si>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</si>
  <si>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</si>
  <si>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</si>
  <si>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</si>
  <si>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</si>
  <si>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</si>
  <si>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</si>
  <si>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</si>
  <si>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</si>
  <si>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</si>
  <si>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</si>
  <si>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</si>
  <si>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</si>
  <si>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</si>
  <si>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</si>
  <si>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</si>
  <si>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</si>
  <si>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</si>
  <si>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</si>
  <si>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</si>
  <si>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</si>
  <si>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</si>
  <si>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</si>
  <si>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</si>
  <si>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</si>
  <si>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</si>
  <si>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</si>
  <si>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</si>
  <si>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</si>
  <si>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</si>
  <si>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</si>
  <si>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</si>
  <si>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</si>
  <si>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</si>
  <si>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</si>
  <si>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</si>
  <si>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</si>
  <si>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</si>
  <si>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</si>
  <si>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</si>
  <si>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</si>
  <si>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</si>
  <si>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</si>
  <si>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</si>
  <si>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</si>
  <si>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</si>
  <si>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</si>
  <si>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</si>
  <si>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</si>
  <si>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</si>
  <si>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</si>
  <si>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</si>
  <si>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</si>
  <si>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</si>
  <si>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</si>
  <si>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</si>
  <si>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</si>
  <si>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</si>
  <si>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</si>
  <si>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</si>
  <si>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</si>
  <si>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</si>
  <si>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</si>
  <si>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</si>
  <si>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</si>
  <si>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</si>
  <si>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</si>
  <si>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</si>
  <si>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</si>
  <si>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</si>
  <si>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</si>
  <si>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</si>
  <si>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</si>
  <si>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</si>
  <si>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</si>
  <si>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</si>
  <si>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</si>
  <si>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</si>
  <si>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</si>
  <si>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</si>
  <si>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</si>
  <si>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</si>
  <si>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</si>
  <si>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</si>
  <si>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</si>
  <si>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</si>
  <si>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</si>
  <si>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</si>
  <si>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</si>
  <si>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</si>
  <si>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</si>
  <si>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</si>
  <si>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</si>
  <si>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</si>
  <si>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</si>
  <si>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</si>
  <si>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</si>
  <si>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</si>
  <si>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</si>
  <si>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</si>
  <si>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</si>
  <si>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</si>
  <si>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</si>
  <si>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</si>
  <si>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</si>
  <si>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</si>
  <si>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</si>
  <si>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</si>
  <si>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</si>
  <si>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</si>
  <si>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</si>
  <si>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</si>
  <si>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</si>
  <si>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</si>
  <si>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</si>
  <si>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</si>
  <si>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</si>
  <si>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</si>
  <si>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</si>
  <si>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</si>
  <si>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</si>
  <si>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</si>
  <si>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</si>
  <si>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</si>
  <si>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</si>
  <si>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</si>
  <si>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</si>
  <si>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</si>
  <si>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</si>
  <si>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</si>
  <si>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</si>
  <si>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</si>
  <si>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</si>
  <si>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</si>
  <si>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</si>
  <si>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</si>
  <si>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</si>
  <si>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</si>
  <si>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</si>
  <si>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</si>
  <si>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</si>
  <si>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</si>
  <si>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</si>
  <si>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</si>
  <si>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</si>
  <si>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</si>
  <si>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</si>
  <si>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</si>
  <si>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</si>
  <si>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</si>
  <si>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</si>
  <si>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</si>
  <si>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</si>
  <si>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</si>
  <si>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</si>
  <si>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</si>
  <si>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</si>
  <si>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</si>
  <si>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</si>
  <si>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</si>
  <si>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</si>
  <si>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</si>
  <si>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</si>
  <si>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</si>
  <si>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</si>
  <si>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</si>
  <si>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</si>
  <si>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</si>
  <si>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</si>
  <si>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</si>
  <si>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</si>
  <si>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</si>
  <si>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</si>
  <si>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</si>
  <si>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</si>
  <si>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</si>
  <si>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</si>
  <si>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</si>
  <si>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</si>
  <si>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</si>
  <si>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</si>
  <si>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</si>
  <si>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</si>
  <si>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</si>
  <si>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</si>
  <si>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</si>
  <si>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</si>
  <si>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</si>
  <si>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</si>
  <si>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</si>
  <si>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</si>
  <si>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</si>
  <si>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</si>
  <si>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</si>
  <si>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</si>
  <si>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</si>
  <si>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</si>
  <si>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</si>
  <si>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</si>
  <si>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</si>
  <si>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</si>
  <si>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</si>
  <si>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</si>
  <si>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</si>
  <si>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</si>
  <si>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</si>
  <si>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</si>
  <si>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</si>
  <si>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</si>
  <si>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</si>
  <si>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</si>
  <si>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</si>
  <si>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</si>
  <si>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</si>
  <si>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</si>
  <si>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</si>
  <si>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</si>
  <si>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</si>
  <si>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</si>
  <si>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</si>
  <si>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</si>
  <si>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</si>
  <si>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</si>
  <si>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</si>
  <si>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</si>
  <si>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</si>
  <si>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</si>
  <si>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</si>
  <si>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</si>
  <si>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</si>
  <si>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</si>
  <si>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</si>
  <si>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</si>
  <si>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</si>
  <si>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</si>
  <si>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</si>
  <si>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</si>
  <si>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</si>
  <si>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</si>
  <si>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</si>
  <si>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</si>
  <si>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</si>
  <si>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</si>
  <si>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</si>
  <si>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</si>
  <si>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</si>
  <si>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</si>
  <si>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</si>
  <si>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</si>
  <si>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</si>
  <si>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</si>
  <si>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</si>
  <si>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</si>
  <si>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</si>
  <si>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</si>
  <si>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</si>
  <si>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</si>
  <si>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</si>
  <si>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</si>
  <si>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</si>
  <si>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</si>
  <si>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</si>
  <si>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</si>
  <si>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</si>
  <si>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</si>
  <si>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</si>
  <si>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</si>
  <si>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</si>
  <si>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</si>
  <si>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</si>
  <si>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</si>
  <si>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</si>
  <si>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</si>
  <si>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</si>
  <si>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</si>
  <si>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</si>
  <si>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</si>
  <si>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</si>
  <si>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</si>
  <si>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</si>
  <si>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</si>
  <si>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</si>
  <si>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</si>
  <si>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</si>
  <si>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</si>
  <si>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</si>
  <si>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</si>
  <si>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</si>
  <si>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</si>
  <si>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</si>
  <si>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</si>
  <si>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</si>
  <si>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</si>
  <si>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</si>
  <si>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</si>
  <si>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</si>
  <si>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</si>
  <si>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</si>
  <si>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</si>
  <si>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</si>
  <si>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</si>
  <si>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</si>
  <si>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</si>
  <si>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</si>
  <si>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</si>
  <si>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</si>
  <si>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</si>
  <si>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</si>
  <si>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</si>
  <si>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</si>
  <si>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</si>
  <si>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</si>
  <si>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</si>
  <si>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</si>
  <si>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</si>
  <si>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</si>
  <si>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</si>
  <si>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</si>
  <si>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</si>
  <si>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</si>
  <si>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</si>
  <si>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</si>
  <si>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</si>
  <si>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</si>
  <si>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</si>
  <si>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</si>
  <si>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</si>
  <si>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</si>
  <si>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</si>
  <si>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</si>
  <si>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</si>
  <si>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</si>
  <si>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</si>
  <si>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</si>
  <si>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</si>
  <si>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</si>
  <si>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</si>
  <si>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</si>
  <si>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</si>
  <si>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</si>
  <si>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</si>
  <si>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</si>
  <si>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</si>
  <si>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</si>
  <si>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</si>
  <si>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</si>
  <si>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</si>
  <si>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</si>
  <si>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</si>
  <si>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</si>
  <si>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</si>
  <si>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</si>
  <si>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</si>
  <si>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</si>
  <si>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</si>
  <si>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</si>
  <si>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</si>
  <si>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</si>
  <si>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</si>
  <si>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</si>
  <si>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</si>
  <si>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"СВИЛОЗА" АД</t>
  </si>
  <si>
    <t xml:space="preserve">                      /З.Първанова/</t>
  </si>
  <si>
    <t xml:space="preserve">                     /М.Колчев/</t>
  </si>
  <si>
    <t xml:space="preserve">                     /З.Първанова/</t>
  </si>
  <si>
    <t xml:space="preserve">                                                 </t>
  </si>
  <si>
    <t>/М.Колчев/</t>
  </si>
  <si>
    <t>/З.Първанова/</t>
  </si>
  <si>
    <t>Съставител:……………………</t>
  </si>
  <si>
    <t>Ръководител:……………………</t>
  </si>
  <si>
    <t>Съставител:……………..</t>
  </si>
  <si>
    <t>Съставител: З.Първанова</t>
  </si>
  <si>
    <t>Ръководител: М.Колчев</t>
  </si>
  <si>
    <t xml:space="preserve">Вид на отчета: неконсолидиран: </t>
  </si>
  <si>
    <t>1.ЕКОСВИЛ ЕООД</t>
  </si>
  <si>
    <t>2.СВИЛОЦЕЛ ЕАД</t>
  </si>
  <si>
    <t>1. КК"БОЛДУМОР"</t>
  </si>
  <si>
    <t>2.ФОНД "ИНДУСТРИЯ"</t>
  </si>
  <si>
    <t>.</t>
  </si>
  <si>
    <t>3.БИОРЕСУРС ЕООД</t>
  </si>
  <si>
    <t>~</t>
  </si>
  <si>
    <t>към 30.06.2012</t>
  </si>
  <si>
    <t xml:space="preserve">Дата на съставяне :25.07.2012                   </t>
  </si>
  <si>
    <t>25,07,2012</t>
  </si>
  <si>
    <t xml:space="preserve">Дата на съставяне:   25.07.2012                                   </t>
  </si>
  <si>
    <t xml:space="preserve">Дата  на съставяне:25.07.2012                                                                                                             </t>
  </si>
  <si>
    <t>Дата на съставяне: 25.07.2012</t>
  </si>
  <si>
    <t>Дата на съставяне:25,07,2012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</si>
</sst>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5" fillId="0" borderId="0" xfId="63" applyNumberFormat="1" applyFont="1" applyAlignment="1" applyProtection="1">
      <alignment vertical="top" wrapText="1"/>
      <protection locked="0"/>
    </xf>
    <xf numFmtId="14" fontId="19" fillId="0" borderId="0" xfId="65" applyNumberFormat="1" applyFont="1" applyBorder="1" applyAlignment="1" applyProtection="1">
      <alignment vertical="center" wrapText="1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70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461">
        <v>814191178</v>
      </c>
    </row>
    <row r="4" spans="1:8" ht="15">
      <c r="A4" s="577" t="s">
        <v>875</v>
      </c>
      <c r="B4" s="583"/>
      <c r="C4" s="583"/>
      <c r="D4" s="583"/>
      <c r="E4" s="504" t="s">
        <v>158</v>
      </c>
      <c r="F4" s="579" t="s">
        <v>3</v>
      </c>
      <c r="G4" s="580"/>
      <c r="H4" s="461" t="s">
        <v>158</v>
      </c>
    </row>
    <row r="5" spans="1:8" ht="15">
      <c r="A5" s="577" t="s">
        <v>4</v>
      </c>
      <c r="B5" s="578"/>
      <c r="C5" s="578"/>
      <c r="D5" s="578"/>
      <c r="E5" s="505" t="s">
        <v>883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454</v>
      </c>
      <c r="D11" s="151">
        <v>372</v>
      </c>
      <c r="E11" s="237" t="s">
        <v>21</v>
      </c>
      <c r="F11" s="242" t="s">
        <v>22</v>
      </c>
      <c r="G11" s="152">
        <v>31755</v>
      </c>
      <c r="H11" s="152">
        <v>31755</v>
      </c>
    </row>
    <row r="12" spans="1:8" ht="15">
      <c r="A12" s="235" t="s">
        <v>23</v>
      </c>
      <c r="B12" s="241" t="s">
        <v>24</v>
      </c>
      <c r="C12" s="151">
        <v>359</v>
      </c>
      <c r="D12" s="151">
        <v>370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15995</v>
      </c>
      <c r="D13" s="151">
        <v>16463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v>1903</v>
      </c>
      <c r="D14" s="151">
        <v>1962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67</v>
      </c>
      <c r="D15" s="151">
        <v>82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2</v>
      </c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118</v>
      </c>
      <c r="D17" s="151">
        <v>53</v>
      </c>
      <c r="E17" s="243" t="s">
        <v>45</v>
      </c>
      <c r="F17" s="245" t="s">
        <v>46</v>
      </c>
      <c r="G17" s="154">
        <f>G11+G14+G15+G16</f>
        <v>31755</v>
      </c>
      <c r="H17" s="154">
        <f>H11+H14+H15+H16</f>
        <v>31755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18898</v>
      </c>
      <c r="D19" s="155">
        <f>SUM(D11:D18)</f>
        <v>19302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1794</v>
      </c>
      <c r="D20" s="151">
        <v>1836</v>
      </c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21402</v>
      </c>
      <c r="H21" s="156">
        <f>SUM(H22:H24)</f>
        <v>21402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21402</v>
      </c>
      <c r="H22" s="152">
        <v>21402</v>
      </c>
    </row>
    <row r="23" spans="1:13" ht="15">
      <c r="A23" s="235" t="s">
        <v>65</v>
      </c>
      <c r="B23" s="241" t="s">
        <v>66</v>
      </c>
      <c r="C23" s="151"/>
      <c r="D23" s="151">
        <v>1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12</v>
      </c>
      <c r="D24" s="151">
        <v>20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21402</v>
      </c>
      <c r="H25" s="154">
        <f>H19+H20+H21</f>
        <v>21402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155</v>
      </c>
      <c r="D26" s="151">
        <v>256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167</v>
      </c>
      <c r="D27" s="155">
        <f>SUM(D23:D26)</f>
        <v>277</v>
      </c>
      <c r="E27" s="253" t="s">
        <v>82</v>
      </c>
      <c r="F27" s="242" t="s">
        <v>83</v>
      </c>
      <c r="G27" s="154">
        <f>SUM(G28:G30)</f>
        <v>3253</v>
      </c>
      <c r="H27" s="154">
        <f>SUM(H28:H30)</f>
        <v>1120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3253</v>
      </c>
      <c r="H28" s="152">
        <v>1120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>
        <v>0</v>
      </c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>
        <v>2133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-337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2916</v>
      </c>
      <c r="H33" s="154">
        <f>H27+H31+H32</f>
        <v>3253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849</v>
      </c>
      <c r="B34" s="244" t="s">
        <v>104</v>
      </c>
      <c r="C34" s="155">
        <f>SUM(C35:C38)</f>
        <v>33189</v>
      </c>
      <c r="D34" s="155">
        <f>SUM(D35:D38)</f>
        <v>33189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33181</v>
      </c>
      <c r="D35" s="151">
        <v>33181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56073</v>
      </c>
      <c r="H36" s="154">
        <f>H25+H17+H33</f>
        <v>56410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>
        <v>3203</v>
      </c>
      <c r="D44" s="151">
        <v>3203</v>
      </c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36392</v>
      </c>
      <c r="D45" s="155">
        <f>D34+D39+D44</f>
        <v>36392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526</v>
      </c>
      <c r="H46" s="152">
        <v>509</v>
      </c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526</v>
      </c>
      <c r="H49" s="154">
        <f>SUM(H43:H48)</f>
        <v>509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1689</v>
      </c>
      <c r="H53" s="152">
        <v>1689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57251</v>
      </c>
      <c r="D55" s="155">
        <f>D19+D20+D21+D27+D32+D45+D51+D53+D54</f>
        <v>57807</v>
      </c>
      <c r="E55" s="237" t="s">
        <v>171</v>
      </c>
      <c r="F55" s="261" t="s">
        <v>172</v>
      </c>
      <c r="G55" s="154">
        <f>G49+G51+G52+G53+G54</f>
        <v>2215</v>
      </c>
      <c r="H55" s="154">
        <f>H49+H51+H52+H53+H54</f>
        <v>2198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</v>
      </c>
      <c r="D58" s="151">
        <v>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1328</v>
      </c>
      <c r="H61" s="154">
        <f>SUM(H62:H68)</f>
        <v>897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781</v>
      </c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</v>
      </c>
      <c r="D64" s="155">
        <f>SUM(D58:D63)</f>
        <v>5</v>
      </c>
      <c r="E64" s="237" t="s">
        <v>199</v>
      </c>
      <c r="F64" s="242" t="s">
        <v>200</v>
      </c>
      <c r="G64" s="152">
        <v>452</v>
      </c>
      <c r="H64" s="152">
        <v>439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13</v>
      </c>
      <c r="H65" s="152">
        <v>13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17</v>
      </c>
      <c r="H66" s="152">
        <v>25</v>
      </c>
    </row>
    <row r="67" spans="1:8" ht="15">
      <c r="A67" s="235" t="s">
        <v>206</v>
      </c>
      <c r="B67" s="241" t="s">
        <v>207</v>
      </c>
      <c r="C67" s="151">
        <v>872</v>
      </c>
      <c r="D67" s="151">
        <v>787</v>
      </c>
      <c r="E67" s="237" t="s">
        <v>208</v>
      </c>
      <c r="F67" s="242" t="s">
        <v>209</v>
      </c>
      <c r="G67" s="152">
        <v>4</v>
      </c>
      <c r="H67" s="152">
        <v>4</v>
      </c>
    </row>
    <row r="68" spans="1:8" ht="15">
      <c r="A68" s="235" t="s">
        <v>210</v>
      </c>
      <c r="B68" s="241" t="s">
        <v>211</v>
      </c>
      <c r="C68" s="151">
        <v>278</v>
      </c>
      <c r="D68" s="151">
        <v>254</v>
      </c>
      <c r="E68" s="237" t="s">
        <v>212</v>
      </c>
      <c r="F68" s="242" t="s">
        <v>213</v>
      </c>
      <c r="G68" s="152">
        <v>61</v>
      </c>
      <c r="H68" s="152">
        <v>416</v>
      </c>
    </row>
    <row r="69" spans="1:8" ht="15">
      <c r="A69" s="235" t="s">
        <v>214</v>
      </c>
      <c r="B69" s="241" t="s">
        <v>215</v>
      </c>
      <c r="C69" s="151">
        <v>1</v>
      </c>
      <c r="D69" s="151">
        <v>1</v>
      </c>
      <c r="E69" s="251" t="s">
        <v>77</v>
      </c>
      <c r="F69" s="242" t="s">
        <v>216</v>
      </c>
      <c r="G69" s="152">
        <v>158</v>
      </c>
      <c r="H69" s="152">
        <v>162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1486</v>
      </c>
      <c r="H71" s="161">
        <f>H59+H60+H61+H69+H70</f>
        <v>1059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271</v>
      </c>
      <c r="D74" s="151">
        <v>257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1422</v>
      </c>
      <c r="D75" s="155">
        <f>SUM(D67:D74)</f>
        <v>1299</v>
      </c>
      <c r="E75" s="251" t="s">
        <v>159</v>
      </c>
      <c r="F75" s="245" t="s">
        <v>233</v>
      </c>
      <c r="G75" s="152">
        <v>5</v>
      </c>
      <c r="H75" s="152">
        <v>9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1491</v>
      </c>
      <c r="H79" s="162">
        <f>H71+H74+H75+H76</f>
        <v>1068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1101</v>
      </c>
      <c r="D88" s="151">
        <v>565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1101</v>
      </c>
      <c r="D91" s="155">
        <f>SUM(D87:D90)</f>
        <v>565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2528</v>
      </c>
      <c r="D93" s="155">
        <f>D64+D75+D84+D91+D92</f>
        <v>1869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59779</v>
      </c>
      <c r="D94" s="164">
        <f>D93+D55</f>
        <v>59676</v>
      </c>
      <c r="E94" s="449" t="s">
        <v>269</v>
      </c>
      <c r="F94" s="289" t="s">
        <v>270</v>
      </c>
      <c r="G94" s="165">
        <f>G36+G39+G55+G79</f>
        <v>59779</v>
      </c>
      <c r="H94" s="165">
        <f>H36+H39+H55+H79</f>
        <v>59676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850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1" t="s">
        <v>872</v>
      </c>
      <c r="D98" s="581"/>
      <c r="E98" s="581"/>
      <c r="F98" s="170"/>
      <c r="G98" s="171"/>
      <c r="H98" s="172"/>
      <c r="M98" s="157"/>
    </row>
    <row r="99" spans="1:8" ht="15">
      <c r="A99" s="575" t="s">
        <v>885</v>
      </c>
      <c r="C99" s="45" t="s">
        <v>866</v>
      </c>
      <c r="D99" s="1"/>
      <c r="E99" s="45"/>
      <c r="F99" s="170"/>
      <c r="G99" s="171"/>
      <c r="H99" s="172"/>
    </row>
    <row r="100" spans="1:5" ht="15">
      <c r="A100" s="173"/>
      <c r="B100" s="173"/>
      <c r="C100" s="581" t="s">
        <v>855</v>
      </c>
      <c r="D100" s="582"/>
      <c r="E100" s="582"/>
    </row>
    <row r="101" spans="3:4" ht="12.75">
      <c r="C101" s="169" t="s">
        <v>867</v>
      </c>
      <c r="D101" s="169" t="s">
        <v>868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28">
      <selection activeCell="B49" sqref="B49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6" t="str">
        <f>'справка №1-БАЛАНС'!E3</f>
        <v>"СВИЛОЗА" АД</v>
      </c>
      <c r="C2" s="586"/>
      <c r="D2" s="586"/>
      <c r="E2" s="586"/>
      <c r="F2" s="588" t="s">
        <v>2</v>
      </c>
      <c r="G2" s="588"/>
      <c r="H2" s="526">
        <f>'справка №1-БАЛАНС'!H3</f>
        <v>814191178</v>
      </c>
    </row>
    <row r="3" spans="1:8" ht="15">
      <c r="A3" s="467" t="s">
        <v>273</v>
      </c>
      <c r="B3" s="586" t="str">
        <f>'справка №1-БАЛАНС'!E4</f>
        <v> </v>
      </c>
      <c r="C3" s="586"/>
      <c r="D3" s="586"/>
      <c r="E3" s="586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87" t="str">
        <f>'справка №1-БАЛАНС'!E5</f>
        <v>към 30.06.2012</v>
      </c>
      <c r="C4" s="587"/>
      <c r="D4" s="587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31</v>
      </c>
      <c r="D9" s="46">
        <v>37</v>
      </c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207</v>
      </c>
      <c r="D10" s="46">
        <v>376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>
        <v>611</v>
      </c>
      <c r="D11" s="46">
        <v>620</v>
      </c>
      <c r="E11" s="300" t="s">
        <v>291</v>
      </c>
      <c r="F11" s="549" t="s">
        <v>292</v>
      </c>
      <c r="G11" s="550">
        <v>528</v>
      </c>
      <c r="H11" s="550">
        <v>632</v>
      </c>
    </row>
    <row r="12" spans="1:8" ht="12">
      <c r="A12" s="298" t="s">
        <v>293</v>
      </c>
      <c r="B12" s="299" t="s">
        <v>294</v>
      </c>
      <c r="C12" s="46">
        <v>137</v>
      </c>
      <c r="D12" s="46">
        <v>156</v>
      </c>
      <c r="E12" s="300" t="s">
        <v>77</v>
      </c>
      <c r="F12" s="549" t="s">
        <v>295</v>
      </c>
      <c r="G12" s="550">
        <v>129</v>
      </c>
      <c r="H12" s="550">
        <v>3114</v>
      </c>
    </row>
    <row r="13" spans="1:18" ht="12">
      <c r="A13" s="298" t="s">
        <v>296</v>
      </c>
      <c r="B13" s="299" t="s">
        <v>297</v>
      </c>
      <c r="C13" s="46">
        <v>20</v>
      </c>
      <c r="D13" s="46">
        <v>20</v>
      </c>
      <c r="E13" s="301" t="s">
        <v>50</v>
      </c>
      <c r="F13" s="551" t="s">
        <v>298</v>
      </c>
      <c r="G13" s="548">
        <f>SUM(G9:G12)</f>
        <v>657</v>
      </c>
      <c r="H13" s="548">
        <f>SUM(H9:H12)</f>
        <v>3746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20</v>
      </c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69</v>
      </c>
      <c r="D16" s="47">
        <v>50</v>
      </c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>
        <v>13</v>
      </c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1095</v>
      </c>
      <c r="D19" s="49">
        <f>SUM(D9:D15)+D16</f>
        <v>1259</v>
      </c>
      <c r="E19" s="304" t="s">
        <v>315</v>
      </c>
      <c r="F19" s="552" t="s">
        <v>316</v>
      </c>
      <c r="G19" s="550">
        <v>116</v>
      </c>
      <c r="H19" s="550">
        <v>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>
        <v>18</v>
      </c>
      <c r="D22" s="46">
        <v>17</v>
      </c>
      <c r="E22" s="304" t="s">
        <v>324</v>
      </c>
      <c r="F22" s="552" t="s">
        <v>325</v>
      </c>
      <c r="G22" s="550">
        <v>49</v>
      </c>
      <c r="H22" s="550">
        <v>27</v>
      </c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>
        <v>2</v>
      </c>
      <c r="H23" s="550">
        <v>1</v>
      </c>
    </row>
    <row r="24" spans="1:18" ht="12">
      <c r="A24" s="298" t="s">
        <v>330</v>
      </c>
      <c r="B24" s="305" t="s">
        <v>331</v>
      </c>
      <c r="C24" s="46">
        <v>48</v>
      </c>
      <c r="D24" s="46">
        <v>9</v>
      </c>
      <c r="E24" s="301" t="s">
        <v>102</v>
      </c>
      <c r="F24" s="554" t="s">
        <v>332</v>
      </c>
      <c r="G24" s="548">
        <f>SUM(G19:G23)</f>
        <v>167</v>
      </c>
      <c r="H24" s="548">
        <f>SUM(H19:H23)</f>
        <v>30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>
        <v>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66</v>
      </c>
      <c r="D26" s="49">
        <f>SUM(D22:D25)</f>
        <v>27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1161</v>
      </c>
      <c r="D28" s="50">
        <f>D26+D19</f>
        <v>1286</v>
      </c>
      <c r="E28" s="127" t="s">
        <v>337</v>
      </c>
      <c r="F28" s="554" t="s">
        <v>338</v>
      </c>
      <c r="G28" s="548">
        <f>G13+G15+G24</f>
        <v>824</v>
      </c>
      <c r="H28" s="548">
        <f>H13+H15+H24</f>
        <v>3776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0</v>
      </c>
      <c r="D30" s="50">
        <f>IF((H28-D28)&gt;0,H28-D28,0)</f>
        <v>2490</v>
      </c>
      <c r="E30" s="127" t="s">
        <v>341</v>
      </c>
      <c r="F30" s="554" t="s">
        <v>342</v>
      </c>
      <c r="G30" s="53">
        <f>IF((C28-G28)&gt;0,C28-G28,0)</f>
        <v>337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343</v>
      </c>
      <c r="C31" s="46"/>
      <c r="D31" s="46"/>
      <c r="E31" s="296" t="s">
        <v>854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C28-C31+C32</f>
        <v>1161</v>
      </c>
      <c r="D33" s="49">
        <f>D28-D31+D32</f>
        <v>1286</v>
      </c>
      <c r="E33" s="127" t="s">
        <v>351</v>
      </c>
      <c r="F33" s="554" t="s">
        <v>352</v>
      </c>
      <c r="G33" s="53">
        <f>G32-G31+G28</f>
        <v>824</v>
      </c>
      <c r="H33" s="53">
        <f>H32-H31+H28</f>
        <v>3776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0</v>
      </c>
      <c r="D34" s="50">
        <f>IF((H33-D33)&gt;0,H33-D33,0)</f>
        <v>2490</v>
      </c>
      <c r="E34" s="128" t="s">
        <v>355</v>
      </c>
      <c r="F34" s="554" t="s">
        <v>356</v>
      </c>
      <c r="G34" s="548">
        <f>IF((C33-G33)&gt;0,C33-G33,0)</f>
        <v>337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/>
      <c r="D36" s="46"/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0</v>
      </c>
      <c r="D39" s="460">
        <f>+IF((H33-D33-D35)&gt;0,H33-D33-D35,0)</f>
        <v>2490</v>
      </c>
      <c r="E39" s="313" t="s">
        <v>367</v>
      </c>
      <c r="F39" s="558" t="s">
        <v>368</v>
      </c>
      <c r="G39" s="559">
        <f>IF(G34&gt;0,IF(C35+G34&lt;0,0,C35+G34),IF(C34-C35&lt;0,C35-C34,0))</f>
        <v>337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0</v>
      </c>
      <c r="D41" s="52">
        <f>IF(H39=0,IF(D39-D40&gt;0,D39-D40+H40,0),IF(H39-H40&lt;0,H40-H39+D39,0))</f>
        <v>2490</v>
      </c>
      <c r="E41" s="127" t="s">
        <v>374</v>
      </c>
      <c r="F41" s="571" t="s">
        <v>375</v>
      </c>
      <c r="G41" s="52">
        <f>IF(C39=0,IF(G39-G40&gt;0,G39-G40+C40,0),IF(C39-C40&lt;0,C40-C39+G40,0))</f>
        <v>337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1161</v>
      </c>
      <c r="D42" s="53">
        <f>D33+D35+D39</f>
        <v>3776</v>
      </c>
      <c r="E42" s="128" t="s">
        <v>378</v>
      </c>
      <c r="F42" s="129" t="s">
        <v>379</v>
      </c>
      <c r="G42" s="53">
        <f>G39+G33</f>
        <v>1161</v>
      </c>
      <c r="H42" s="53">
        <f>H39+H33</f>
        <v>3776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/>
      <c r="C48" s="427" t="s">
        <v>380</v>
      </c>
      <c r="D48" s="584" t="s">
        <v>869</v>
      </c>
      <c r="E48" s="584"/>
      <c r="F48" s="584"/>
      <c r="G48" s="584"/>
      <c r="H48" s="584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76" t="s">
        <v>885</v>
      </c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780</v>
      </c>
      <c r="D50" s="585" t="s">
        <v>868</v>
      </c>
      <c r="E50" s="585"/>
      <c r="F50" s="585"/>
      <c r="G50" s="585"/>
      <c r="H50" s="585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4">
      <selection activeCell="A49" sqref="A49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"СВИЛОЗА" АД</v>
      </c>
      <c r="C4" s="541" t="s">
        <v>2</v>
      </c>
      <c r="D4" s="541">
        <f>'справка №1-БАЛАНС'!H3</f>
        <v>814191178</v>
      </c>
      <c r="E4" s="323"/>
      <c r="F4" s="323"/>
    </row>
    <row r="5" spans="1:4" ht="15">
      <c r="A5" s="470" t="s">
        <v>273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към 30.06.2012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12090</v>
      </c>
      <c r="D10" s="54">
        <v>1592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-11002</v>
      </c>
      <c r="D11" s="54">
        <v>-921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-158</v>
      </c>
      <c r="D13" s="54">
        <v>-359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>
        <v>-109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-203</v>
      </c>
      <c r="D15" s="54">
        <v>-71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4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>
        <v>-2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7</v>
      </c>
      <c r="D18" s="54">
        <v>19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-113</v>
      </c>
      <c r="D19" s="54">
        <v>-78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625</v>
      </c>
      <c r="D20" s="55">
        <f>SUM(D10:D19)</f>
        <v>72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-88</v>
      </c>
      <c r="D22" s="54">
        <v>-39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>
        <v>3618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-88</v>
      </c>
      <c r="D32" s="55">
        <f>SUM(D22:D31)</f>
        <v>3584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-3110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>
        <v>-3</v>
      </c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>
        <v>-1</v>
      </c>
      <c r="D41" s="54"/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-1</v>
      </c>
      <c r="D42" s="55">
        <f>SUM(D34:D41)</f>
        <v>-3113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536</v>
      </c>
      <c r="D43" s="55">
        <f>D42+D32+D20</f>
        <v>543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565</v>
      </c>
      <c r="D44" s="132">
        <v>22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1101</v>
      </c>
      <c r="D45" s="55">
        <f>D44+D43</f>
        <v>565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1101</v>
      </c>
      <c r="D46" s="56">
        <v>565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870</v>
      </c>
      <c r="C50" s="590"/>
      <c r="D50" s="590"/>
      <c r="G50" s="133"/>
      <c r="H50" s="133"/>
    </row>
    <row r="51" spans="1:8" ht="12">
      <c r="A51" s="318"/>
      <c r="B51" s="318" t="s">
        <v>864</v>
      </c>
      <c r="C51" s="319"/>
      <c r="D51" s="319"/>
      <c r="G51" s="133"/>
      <c r="H51" s="133"/>
    </row>
    <row r="52" spans="1:8" ht="12">
      <c r="A52" s="318"/>
      <c r="B52" s="436" t="s">
        <v>871</v>
      </c>
      <c r="C52" s="590"/>
      <c r="D52" s="590"/>
      <c r="G52" s="133"/>
      <c r="H52" s="133"/>
    </row>
    <row r="53" spans="1:8" ht="12">
      <c r="A53" s="318"/>
      <c r="B53" s="318" t="s">
        <v>865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9" scale="7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1" t="s">
        <v>458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3" t="str">
        <f>'справка №1-БАЛАНС'!E3</f>
        <v>"СВИЛОЗА" АД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814191178</v>
      </c>
      <c r="N3" s="2"/>
    </row>
    <row r="4" spans="1:15" s="532" customFormat="1" ht="13.5" customHeight="1">
      <c r="A4" s="467" t="s">
        <v>459</v>
      </c>
      <c r="B4" s="593" t="str">
        <f>'справка №1-БАЛАНС'!E4</f>
        <v> </v>
      </c>
      <c r="C4" s="593"/>
      <c r="D4" s="593"/>
      <c r="E4" s="593"/>
      <c r="F4" s="593"/>
      <c r="G4" s="593"/>
      <c r="H4" s="593"/>
      <c r="I4" s="593"/>
      <c r="J4" s="136"/>
      <c r="K4" s="596" t="s">
        <v>3</v>
      </c>
      <c r="L4" s="596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597" t="str">
        <f>'справка №1-БАЛАНС'!E5</f>
        <v>към 30.06.2012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31755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21402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3253</v>
      </c>
      <c r="J11" s="58">
        <f>'справка №1-БАЛАНС'!H29+'справка №1-БАЛАНС'!H32</f>
        <v>0</v>
      </c>
      <c r="K11" s="60"/>
      <c r="L11" s="344">
        <f>SUM(C11:K11)</f>
        <v>56410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31755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21402</v>
      </c>
      <c r="G15" s="61">
        <f t="shared" si="2"/>
        <v>0</v>
      </c>
      <c r="H15" s="61">
        <f t="shared" si="2"/>
        <v>0</v>
      </c>
      <c r="I15" s="61">
        <f t="shared" si="2"/>
        <v>3253</v>
      </c>
      <c r="J15" s="61">
        <f t="shared" si="2"/>
        <v>0</v>
      </c>
      <c r="K15" s="61">
        <f t="shared" si="2"/>
        <v>0</v>
      </c>
      <c r="L15" s="344">
        <f t="shared" si="1"/>
        <v>56410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-337</v>
      </c>
      <c r="K16" s="60"/>
      <c r="L16" s="344">
        <f t="shared" si="1"/>
        <v>-337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31755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21402</v>
      </c>
      <c r="G29" s="59">
        <f t="shared" si="6"/>
        <v>0</v>
      </c>
      <c r="H29" s="59">
        <f t="shared" si="6"/>
        <v>0</v>
      </c>
      <c r="I29" s="59">
        <f t="shared" si="6"/>
        <v>3253</v>
      </c>
      <c r="J29" s="59">
        <f t="shared" si="6"/>
        <v>-337</v>
      </c>
      <c r="K29" s="59">
        <f t="shared" si="6"/>
        <v>0</v>
      </c>
      <c r="L29" s="344">
        <f t="shared" si="1"/>
        <v>56073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31755</v>
      </c>
      <c r="D32" s="59">
        <f t="shared" si="7"/>
        <v>0</v>
      </c>
      <c r="E32" s="59">
        <f t="shared" si="7"/>
        <v>0</v>
      </c>
      <c r="F32" s="59">
        <f t="shared" si="7"/>
        <v>21402</v>
      </c>
      <c r="G32" s="59">
        <f t="shared" si="7"/>
        <v>0</v>
      </c>
      <c r="H32" s="59">
        <f t="shared" si="7"/>
        <v>0</v>
      </c>
      <c r="I32" s="59">
        <f t="shared" si="7"/>
        <v>3253</v>
      </c>
      <c r="J32" s="59">
        <f t="shared" si="7"/>
        <v>-337</v>
      </c>
      <c r="K32" s="59">
        <f t="shared" si="7"/>
        <v>0</v>
      </c>
      <c r="L32" s="344">
        <f t="shared" si="1"/>
        <v>56073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887</v>
      </c>
      <c r="B38" s="19"/>
      <c r="C38" s="15"/>
      <c r="D38" s="592" t="s">
        <v>520</v>
      </c>
      <c r="E38" s="592"/>
      <c r="F38" s="592"/>
      <c r="G38" s="592"/>
      <c r="H38" s="592"/>
      <c r="I38" s="592"/>
      <c r="J38" s="15" t="s">
        <v>857</v>
      </c>
      <c r="K38" s="15"/>
      <c r="L38" s="592"/>
      <c r="M38" s="592"/>
      <c r="N38" s="11"/>
    </row>
    <row r="39" spans="1:13" ht="12">
      <c r="A39" s="536"/>
      <c r="B39" s="537"/>
      <c r="C39" s="538"/>
      <c r="D39" s="538"/>
      <c r="E39" s="538" t="s">
        <v>869</v>
      </c>
      <c r="F39" s="538"/>
      <c r="G39" s="538"/>
      <c r="H39" s="538"/>
      <c r="I39" s="538"/>
      <c r="J39" s="538" t="s">
        <v>868</v>
      </c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B44" sqref="B4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 t="s">
        <v>882</v>
      </c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382</v>
      </c>
      <c r="B2" s="606"/>
      <c r="C2" s="607" t="str">
        <f>'справка №1-БАЛАНС'!E3</f>
        <v>"СВИЛОЗА" АД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814191178</v>
      </c>
      <c r="P2" s="483"/>
      <c r="Q2" s="483"/>
      <c r="R2" s="526"/>
    </row>
    <row r="3" spans="1:18" ht="15">
      <c r="A3" s="605" t="s">
        <v>4</v>
      </c>
      <c r="B3" s="606"/>
      <c r="C3" s="608" t="str">
        <f>'справка №1-БАЛАНС'!E5</f>
        <v>към 30.06.2012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10" t="s">
        <v>462</v>
      </c>
      <c r="B5" s="611"/>
      <c r="C5" s="602" t="s">
        <v>7</v>
      </c>
      <c r="D5" s="357" t="s">
        <v>524</v>
      </c>
      <c r="E5" s="357"/>
      <c r="F5" s="357"/>
      <c r="G5" s="357"/>
      <c r="H5" s="357" t="s">
        <v>525</v>
      </c>
      <c r="I5" s="357"/>
      <c r="J5" s="600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0" t="s">
        <v>528</v>
      </c>
      <c r="R5" s="600" t="s">
        <v>529</v>
      </c>
    </row>
    <row r="6" spans="1:18" s="100" customFormat="1" ht="48">
      <c r="A6" s="612"/>
      <c r="B6" s="613"/>
      <c r="C6" s="60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1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1"/>
      <c r="R6" s="601"/>
    </row>
    <row r="7" spans="1:18" s="100" customFormat="1" ht="12">
      <c r="A7" s="360" t="s">
        <v>539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>
        <v>372</v>
      </c>
      <c r="E9" s="189">
        <v>102</v>
      </c>
      <c r="F9" s="189">
        <v>20</v>
      </c>
      <c r="G9" s="74">
        <f>D9+E9-F9</f>
        <v>454</v>
      </c>
      <c r="H9" s="65"/>
      <c r="I9" s="65"/>
      <c r="J9" s="74">
        <f>G9+H9-I9</f>
        <v>454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454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>
        <v>726</v>
      </c>
      <c r="E10" s="189">
        <v>0</v>
      </c>
      <c r="F10" s="189">
        <v>0</v>
      </c>
      <c r="G10" s="74">
        <f aca="true" t="shared" si="2" ref="G10:G39">D10+E10-F10</f>
        <v>726</v>
      </c>
      <c r="H10" s="65"/>
      <c r="I10" s="65"/>
      <c r="J10" s="74">
        <f aca="true" t="shared" si="3" ref="J10:J39">G10+H10-I10</f>
        <v>726</v>
      </c>
      <c r="K10" s="65">
        <v>356</v>
      </c>
      <c r="L10" s="65">
        <v>11</v>
      </c>
      <c r="M10" s="65">
        <v>0</v>
      </c>
      <c r="N10" s="74">
        <f aca="true" t="shared" si="4" ref="N10:N39">K10+L10-M10</f>
        <v>367</v>
      </c>
      <c r="O10" s="65"/>
      <c r="P10" s="65"/>
      <c r="Q10" s="74">
        <f t="shared" si="0"/>
        <v>367</v>
      </c>
      <c r="R10" s="74">
        <f t="shared" si="1"/>
        <v>359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24868</v>
      </c>
      <c r="E11" s="189">
        <v>3</v>
      </c>
      <c r="F11" s="189">
        <v>0</v>
      </c>
      <c r="G11" s="74">
        <f t="shared" si="2"/>
        <v>24871</v>
      </c>
      <c r="H11" s="65"/>
      <c r="I11" s="65"/>
      <c r="J11" s="74">
        <f t="shared" si="3"/>
        <v>24871</v>
      </c>
      <c r="K11" s="65">
        <v>8405</v>
      </c>
      <c r="L11" s="65">
        <v>471</v>
      </c>
      <c r="M11" s="65"/>
      <c r="N11" s="74">
        <f t="shared" si="4"/>
        <v>8876</v>
      </c>
      <c r="O11" s="65"/>
      <c r="P11" s="65"/>
      <c r="Q11" s="74">
        <f t="shared" si="0"/>
        <v>8876</v>
      </c>
      <c r="R11" s="74">
        <f t="shared" si="1"/>
        <v>15995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>
        <v>3878</v>
      </c>
      <c r="E12" s="189">
        <v>0</v>
      </c>
      <c r="F12" s="189">
        <v>0</v>
      </c>
      <c r="G12" s="74">
        <f t="shared" si="2"/>
        <v>3878</v>
      </c>
      <c r="H12" s="65"/>
      <c r="I12" s="65"/>
      <c r="J12" s="74">
        <f t="shared" si="3"/>
        <v>3878</v>
      </c>
      <c r="K12" s="65">
        <v>1916</v>
      </c>
      <c r="L12" s="65">
        <v>59</v>
      </c>
      <c r="M12" s="65">
        <v>0</v>
      </c>
      <c r="N12" s="74">
        <f t="shared" si="4"/>
        <v>1975</v>
      </c>
      <c r="O12" s="65"/>
      <c r="P12" s="65"/>
      <c r="Q12" s="74">
        <f t="shared" si="0"/>
        <v>1975</v>
      </c>
      <c r="R12" s="74">
        <f t="shared" si="1"/>
        <v>1903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650</v>
      </c>
      <c r="E13" s="189">
        <v>0</v>
      </c>
      <c r="F13" s="189">
        <v>3</v>
      </c>
      <c r="G13" s="74">
        <f t="shared" si="2"/>
        <v>647</v>
      </c>
      <c r="H13" s="65"/>
      <c r="I13" s="65"/>
      <c r="J13" s="74">
        <f t="shared" si="3"/>
        <v>647</v>
      </c>
      <c r="K13" s="65">
        <v>568</v>
      </c>
      <c r="L13" s="65">
        <v>15</v>
      </c>
      <c r="M13" s="65">
        <v>3</v>
      </c>
      <c r="N13" s="74">
        <f t="shared" si="4"/>
        <v>580</v>
      </c>
      <c r="O13" s="65"/>
      <c r="P13" s="65"/>
      <c r="Q13" s="74">
        <f t="shared" si="0"/>
        <v>580</v>
      </c>
      <c r="R13" s="74">
        <f t="shared" si="1"/>
        <v>67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0</v>
      </c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53</v>
      </c>
      <c r="E15" s="457">
        <v>65</v>
      </c>
      <c r="F15" s="457">
        <v>0</v>
      </c>
      <c r="G15" s="74">
        <f t="shared" si="2"/>
        <v>118</v>
      </c>
      <c r="H15" s="458"/>
      <c r="I15" s="458"/>
      <c r="J15" s="74">
        <f t="shared" si="3"/>
        <v>118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118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159</v>
      </c>
      <c r="E16" s="189">
        <v>2</v>
      </c>
      <c r="F16" s="189">
        <v>0</v>
      </c>
      <c r="G16" s="74">
        <f t="shared" si="2"/>
        <v>161</v>
      </c>
      <c r="H16" s="65"/>
      <c r="I16" s="65"/>
      <c r="J16" s="74">
        <f t="shared" si="3"/>
        <v>161</v>
      </c>
      <c r="K16" s="65">
        <v>159</v>
      </c>
      <c r="L16" s="65"/>
      <c r="M16" s="65">
        <v>0</v>
      </c>
      <c r="N16" s="74">
        <f t="shared" si="4"/>
        <v>159</v>
      </c>
      <c r="O16" s="65"/>
      <c r="P16" s="65"/>
      <c r="Q16" s="74">
        <f aca="true" t="shared" si="5" ref="Q16:Q25">N16+O16-P16</f>
        <v>159</v>
      </c>
      <c r="R16" s="74">
        <f aca="true" t="shared" si="6" ref="R16:R25">J16-Q16</f>
        <v>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30706</v>
      </c>
      <c r="E17" s="194">
        <f>SUM(E9:E16)</f>
        <v>172</v>
      </c>
      <c r="F17" s="194">
        <f>SUM(F9:F16)</f>
        <v>23</v>
      </c>
      <c r="G17" s="74">
        <f t="shared" si="2"/>
        <v>30855</v>
      </c>
      <c r="H17" s="75">
        <f>SUM(H9:H16)</f>
        <v>0</v>
      </c>
      <c r="I17" s="75">
        <f>SUM(I9:I16)</f>
        <v>0</v>
      </c>
      <c r="J17" s="74">
        <f t="shared" si="3"/>
        <v>30855</v>
      </c>
      <c r="K17" s="75">
        <f>SUM(K9:K16)</f>
        <v>11404</v>
      </c>
      <c r="L17" s="75">
        <f>SUM(L9:L16)</f>
        <v>556</v>
      </c>
      <c r="M17" s="75">
        <f>SUM(M9:M16)</f>
        <v>3</v>
      </c>
      <c r="N17" s="74">
        <f t="shared" si="4"/>
        <v>11957</v>
      </c>
      <c r="O17" s="75">
        <f>SUM(O9:O16)</f>
        <v>0</v>
      </c>
      <c r="P17" s="75">
        <f>SUM(P9:P16)</f>
        <v>0</v>
      </c>
      <c r="Q17" s="74">
        <f t="shared" si="5"/>
        <v>11957</v>
      </c>
      <c r="R17" s="74">
        <f t="shared" si="6"/>
        <v>18898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>
        <v>2882</v>
      </c>
      <c r="E18" s="187"/>
      <c r="F18" s="187"/>
      <c r="G18" s="74">
        <f t="shared" si="2"/>
        <v>2882</v>
      </c>
      <c r="H18" s="63"/>
      <c r="I18" s="63"/>
      <c r="J18" s="74">
        <f t="shared" si="3"/>
        <v>2882</v>
      </c>
      <c r="K18" s="63">
        <v>1046</v>
      </c>
      <c r="L18" s="63">
        <v>42</v>
      </c>
      <c r="M18" s="63"/>
      <c r="N18" s="74">
        <f t="shared" si="4"/>
        <v>1088</v>
      </c>
      <c r="O18" s="63"/>
      <c r="P18" s="63"/>
      <c r="Q18" s="74">
        <f t="shared" si="5"/>
        <v>1088</v>
      </c>
      <c r="R18" s="74">
        <f t="shared" si="6"/>
        <v>1794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>
        <v>142</v>
      </c>
      <c r="E21" s="189"/>
      <c r="F21" s="189"/>
      <c r="G21" s="74">
        <f t="shared" si="2"/>
        <v>142</v>
      </c>
      <c r="H21" s="65"/>
      <c r="I21" s="65"/>
      <c r="J21" s="74">
        <f t="shared" si="3"/>
        <v>142</v>
      </c>
      <c r="K21" s="65">
        <v>141</v>
      </c>
      <c r="L21" s="65">
        <v>1</v>
      </c>
      <c r="M21" s="65"/>
      <c r="N21" s="74">
        <f t="shared" si="4"/>
        <v>142</v>
      </c>
      <c r="O21" s="65"/>
      <c r="P21" s="65"/>
      <c r="Q21" s="74">
        <f t="shared" si="5"/>
        <v>142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366</v>
      </c>
      <c r="E22" s="189">
        <v>3</v>
      </c>
      <c r="F22" s="189"/>
      <c r="G22" s="74">
        <f t="shared" si="2"/>
        <v>369</v>
      </c>
      <c r="H22" s="65"/>
      <c r="I22" s="65"/>
      <c r="J22" s="74">
        <f t="shared" si="3"/>
        <v>369</v>
      </c>
      <c r="K22" s="65">
        <v>345</v>
      </c>
      <c r="L22" s="65">
        <v>12</v>
      </c>
      <c r="M22" s="65"/>
      <c r="N22" s="74">
        <f t="shared" si="4"/>
        <v>357</v>
      </c>
      <c r="O22" s="65"/>
      <c r="P22" s="65"/>
      <c r="Q22" s="74">
        <f t="shared" si="5"/>
        <v>357</v>
      </c>
      <c r="R22" s="74">
        <f t="shared" si="6"/>
        <v>12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>
        <v>30</v>
      </c>
      <c r="E23" s="189"/>
      <c r="F23" s="189"/>
      <c r="G23" s="74">
        <f t="shared" si="2"/>
        <v>30</v>
      </c>
      <c r="H23" s="65"/>
      <c r="I23" s="65"/>
      <c r="J23" s="74">
        <f t="shared" si="3"/>
        <v>30</v>
      </c>
      <c r="K23" s="65">
        <v>30</v>
      </c>
      <c r="L23" s="65"/>
      <c r="M23" s="65"/>
      <c r="N23" s="74">
        <f t="shared" si="4"/>
        <v>30</v>
      </c>
      <c r="O23" s="65"/>
      <c r="P23" s="65"/>
      <c r="Q23" s="74">
        <f t="shared" si="5"/>
        <v>30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>
        <v>273</v>
      </c>
      <c r="E24" s="189"/>
      <c r="F24" s="189">
        <v>100</v>
      </c>
      <c r="G24" s="74">
        <f t="shared" si="2"/>
        <v>173</v>
      </c>
      <c r="H24" s="65"/>
      <c r="I24" s="65"/>
      <c r="J24" s="74">
        <f t="shared" si="3"/>
        <v>173</v>
      </c>
      <c r="K24" s="65">
        <v>18</v>
      </c>
      <c r="L24" s="65"/>
      <c r="M24" s="65"/>
      <c r="N24" s="74">
        <f t="shared" si="4"/>
        <v>18</v>
      </c>
      <c r="O24" s="65"/>
      <c r="P24" s="65"/>
      <c r="Q24" s="74">
        <f t="shared" si="5"/>
        <v>18</v>
      </c>
      <c r="R24" s="74">
        <f t="shared" si="6"/>
        <v>155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581</v>
      </c>
      <c r="D25" s="190">
        <f>SUM(D21:D24)</f>
        <v>811</v>
      </c>
      <c r="E25" s="190">
        <f aca="true" t="shared" si="7" ref="E25:P25">SUM(E21:E24)</f>
        <v>3</v>
      </c>
      <c r="F25" s="190">
        <f t="shared" si="7"/>
        <v>100</v>
      </c>
      <c r="G25" s="67">
        <f t="shared" si="2"/>
        <v>714</v>
      </c>
      <c r="H25" s="66">
        <f t="shared" si="7"/>
        <v>0</v>
      </c>
      <c r="I25" s="66">
        <f t="shared" si="7"/>
        <v>0</v>
      </c>
      <c r="J25" s="67">
        <f t="shared" si="3"/>
        <v>714</v>
      </c>
      <c r="K25" s="66">
        <f t="shared" si="7"/>
        <v>534</v>
      </c>
      <c r="L25" s="66">
        <f t="shared" si="7"/>
        <v>13</v>
      </c>
      <c r="M25" s="66">
        <f t="shared" si="7"/>
        <v>0</v>
      </c>
      <c r="N25" s="67">
        <f t="shared" si="4"/>
        <v>547</v>
      </c>
      <c r="O25" s="66">
        <f t="shared" si="7"/>
        <v>0</v>
      </c>
      <c r="P25" s="66">
        <f t="shared" si="7"/>
        <v>0</v>
      </c>
      <c r="Q25" s="67">
        <f t="shared" si="5"/>
        <v>547</v>
      </c>
      <c r="R25" s="67">
        <f t="shared" si="6"/>
        <v>167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852</v>
      </c>
      <c r="C27" s="380" t="s">
        <v>584</v>
      </c>
      <c r="D27" s="192">
        <f>SUM(D28:D31)</f>
        <v>33189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33189</v>
      </c>
      <c r="H27" s="70">
        <f t="shared" si="8"/>
        <v>0</v>
      </c>
      <c r="I27" s="70">
        <f t="shared" si="8"/>
        <v>0</v>
      </c>
      <c r="J27" s="71">
        <f t="shared" si="3"/>
        <v>33189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33189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585</v>
      </c>
      <c r="D28" s="189">
        <v>33181</v>
      </c>
      <c r="E28" s="189">
        <v>0</v>
      </c>
      <c r="F28" s="189"/>
      <c r="G28" s="74">
        <f t="shared" si="2"/>
        <v>33181</v>
      </c>
      <c r="H28" s="65"/>
      <c r="I28" s="65"/>
      <c r="J28" s="74">
        <f t="shared" si="3"/>
        <v>33181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33181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588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>
        <v>3203</v>
      </c>
      <c r="E37" s="189">
        <v>0</v>
      </c>
      <c r="F37" s="189"/>
      <c r="G37" s="74">
        <f t="shared" si="2"/>
        <v>3203</v>
      </c>
      <c r="H37" s="72"/>
      <c r="I37" s="72"/>
      <c r="J37" s="74">
        <f t="shared" si="3"/>
        <v>3203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3203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600</v>
      </c>
      <c r="D38" s="194">
        <f>D27+D32+D37</f>
        <v>36392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36392</v>
      </c>
      <c r="H38" s="75">
        <f t="shared" si="12"/>
        <v>0</v>
      </c>
      <c r="I38" s="75">
        <f t="shared" si="12"/>
        <v>0</v>
      </c>
      <c r="J38" s="74">
        <f t="shared" si="3"/>
        <v>36392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36392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70791</v>
      </c>
      <c r="E40" s="438">
        <f>E17+E18+E19+E25+E38+E39</f>
        <v>175</v>
      </c>
      <c r="F40" s="438">
        <f aca="true" t="shared" si="13" ref="F40:R40">F17+F18+F19+F25+F38+F39</f>
        <v>123</v>
      </c>
      <c r="G40" s="438">
        <f t="shared" si="13"/>
        <v>70843</v>
      </c>
      <c r="H40" s="438">
        <f t="shared" si="13"/>
        <v>0</v>
      </c>
      <c r="I40" s="438">
        <f t="shared" si="13"/>
        <v>0</v>
      </c>
      <c r="J40" s="438">
        <f t="shared" si="13"/>
        <v>70843</v>
      </c>
      <c r="K40" s="438">
        <f t="shared" si="13"/>
        <v>12984</v>
      </c>
      <c r="L40" s="438">
        <f t="shared" si="13"/>
        <v>611</v>
      </c>
      <c r="M40" s="438">
        <f t="shared" si="13"/>
        <v>3</v>
      </c>
      <c r="N40" s="438">
        <f t="shared" si="13"/>
        <v>13592</v>
      </c>
      <c r="O40" s="438">
        <f t="shared" si="13"/>
        <v>0</v>
      </c>
      <c r="P40" s="438">
        <f t="shared" si="13"/>
        <v>0</v>
      </c>
      <c r="Q40" s="438">
        <f t="shared" si="13"/>
        <v>13592</v>
      </c>
      <c r="R40" s="438">
        <f t="shared" si="13"/>
        <v>57251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607</v>
      </c>
      <c r="I44" s="356"/>
      <c r="J44" s="356"/>
      <c r="K44" s="604"/>
      <c r="L44" s="604"/>
      <c r="M44" s="604"/>
      <c r="N44" s="604"/>
      <c r="O44" s="598" t="s">
        <v>780</v>
      </c>
      <c r="P44" s="599"/>
      <c r="Q44" s="599"/>
      <c r="R44" s="599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869</v>
      </c>
      <c r="J45" s="349"/>
      <c r="K45" s="349"/>
      <c r="L45" s="349"/>
      <c r="M45" s="349"/>
      <c r="N45" s="349"/>
      <c r="O45" s="349" t="s">
        <v>868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 t="s">
        <v>158</v>
      </c>
      <c r="H47" s="349"/>
      <c r="I47" s="349"/>
      <c r="J47" s="349"/>
      <c r="K47" s="349"/>
      <c r="L47" s="523" t="s">
        <v>158</v>
      </c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 t="s">
        <v>158</v>
      </c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5433070866141736" bottom="0.5118110236220472" header="0.15748031496062992" footer="0.5118110236220472"/>
  <pageSetup fitToHeight="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97">
      <selection activeCell="A109" sqref="A109:B109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608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20" t="str">
        <f>'справка №1-БАЛАНС'!E3</f>
        <v>"СВИЛОЗА" АД</v>
      </c>
      <c r="C3" s="621"/>
      <c r="D3" s="526" t="s">
        <v>2</v>
      </c>
      <c r="E3" s="107">
        <f>'справка №1-БАЛАНС'!H3</f>
        <v>814191178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8" t="str">
        <f>'справка №1-БАЛАНС'!E5</f>
        <v>към 30.06.2012</v>
      </c>
      <c r="C4" s="619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609</v>
      </c>
      <c r="B5" s="496"/>
      <c r="C5" s="497"/>
      <c r="D5" s="107"/>
      <c r="E5" s="498" t="s">
        <v>610</v>
      </c>
    </row>
    <row r="6" spans="1:14" s="100" customFormat="1" ht="12">
      <c r="A6" s="389" t="s">
        <v>462</v>
      </c>
      <c r="B6" s="390" t="s">
        <v>7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872</v>
      </c>
      <c r="D24" s="119">
        <f>SUM(D25:D27)</f>
        <v>778</v>
      </c>
      <c r="E24" s="120">
        <f>SUM(E25:E27)</f>
        <v>94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872</v>
      </c>
      <c r="D26" s="108">
        <v>778</v>
      </c>
      <c r="E26" s="120">
        <f t="shared" si="0"/>
        <v>94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278</v>
      </c>
      <c r="D28" s="108">
        <v>251</v>
      </c>
      <c r="E28" s="120">
        <f t="shared" si="0"/>
        <v>27</v>
      </c>
      <c r="F28" s="106"/>
    </row>
    <row r="29" spans="1:6" ht="12">
      <c r="A29" s="396" t="s">
        <v>649</v>
      </c>
      <c r="B29" s="397" t="s">
        <v>650</v>
      </c>
      <c r="C29" s="108">
        <v>1</v>
      </c>
      <c r="D29" s="108">
        <v>1</v>
      </c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271</v>
      </c>
      <c r="D38" s="105">
        <f>SUM(D39:D42)</f>
        <v>259</v>
      </c>
      <c r="E38" s="121">
        <f>SUM(E39:E42)</f>
        <v>12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271</v>
      </c>
      <c r="D42" s="108">
        <v>259</v>
      </c>
      <c r="E42" s="120">
        <f t="shared" si="0"/>
        <v>12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1422</v>
      </c>
      <c r="D43" s="104">
        <f>D24+D28+D29+D31+D30+D32+D33+D38</f>
        <v>1289</v>
      </c>
      <c r="E43" s="118">
        <f>E24+E28+E29+E31+E30+E32+E33+E38</f>
        <v>133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1422</v>
      </c>
      <c r="D44" s="103">
        <f>D43+D21+D19+D9</f>
        <v>1289</v>
      </c>
      <c r="E44" s="118">
        <f>E43+E21+E19+E9</f>
        <v>133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>
        <v>0</v>
      </c>
      <c r="D55" s="108">
        <v>0</v>
      </c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703</v>
      </c>
      <c r="C62" s="108">
        <v>526</v>
      </c>
      <c r="D62" s="108"/>
      <c r="E62" s="119">
        <f t="shared" si="1"/>
        <v>526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526</v>
      </c>
      <c r="D66" s="103">
        <f>D52+D56+D61+D62+D63+D64</f>
        <v>0</v>
      </c>
      <c r="E66" s="119">
        <f t="shared" si="1"/>
        <v>526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>
        <v>1689</v>
      </c>
      <c r="D68" s="108"/>
      <c r="E68" s="119">
        <f t="shared" si="1"/>
        <v>1689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/>
      <c r="D72" s="108"/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/>
      <c r="D74" s="108"/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1328</v>
      </c>
      <c r="D85" s="104">
        <f>SUM(D86:D90)+D94</f>
        <v>1328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1233</v>
      </c>
      <c r="D87" s="108">
        <v>1233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>
        <v>13</v>
      </c>
      <c r="D88" s="108">
        <v>13</v>
      </c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17</v>
      </c>
      <c r="D89" s="108">
        <v>17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61</v>
      </c>
      <c r="D90" s="103">
        <f>SUM(D91:D93)</f>
        <v>61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>
        <v>10</v>
      </c>
      <c r="D92" s="108">
        <v>10</v>
      </c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51</v>
      </c>
      <c r="D93" s="108">
        <v>51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4</v>
      </c>
      <c r="D94" s="108">
        <v>4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163</v>
      </c>
      <c r="D95" s="108">
        <v>163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1491</v>
      </c>
      <c r="D96" s="104">
        <f>D85+D80+D75+D71+D95</f>
        <v>1491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3706</v>
      </c>
      <c r="D97" s="104">
        <f>D96+D68+D66</f>
        <v>1491</v>
      </c>
      <c r="E97" s="104">
        <f>E96+E68+E66</f>
        <v>2215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779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889</v>
      </c>
      <c r="B109" s="615"/>
      <c r="C109" s="615" t="s">
        <v>873</v>
      </c>
      <c r="D109" s="615"/>
      <c r="E109" s="615"/>
      <c r="F109" s="615"/>
    </row>
    <row r="110" spans="1:6" ht="12">
      <c r="A110" s="385" t="s">
        <v>880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874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0" fitToWidth="1" horizontalDpi="300" verticalDpi="300" orientation="landscape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30" sqref="A30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2" t="str">
        <f>'справка №1-БАЛАНС'!E3</f>
        <v>"СВИЛОЗА" АД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814191178</v>
      </c>
    </row>
    <row r="5" spans="1:9" ht="15">
      <c r="A5" s="501" t="s">
        <v>4</v>
      </c>
      <c r="B5" s="623" t="str">
        <f>'справка №1-БАЛАНС'!E5</f>
        <v>към 30.06.2012</v>
      </c>
      <c r="C5" s="623"/>
      <c r="D5" s="623"/>
      <c r="E5" s="623"/>
      <c r="F5" s="623"/>
      <c r="G5" s="626" t="s">
        <v>3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783</v>
      </c>
    </row>
    <row r="7" spans="1:9" s="520" customFormat="1" ht="12">
      <c r="A7" s="140" t="s">
        <v>462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888</v>
      </c>
      <c r="B30" s="625"/>
      <c r="C30" s="625"/>
      <c r="D30" s="459" t="s">
        <v>818</v>
      </c>
      <c r="E30" s="624"/>
      <c r="F30" s="624"/>
      <c r="G30" s="624"/>
      <c r="H30" s="420" t="s">
        <v>780</v>
      </c>
      <c r="I30" s="624"/>
      <c r="J30" s="624"/>
    </row>
    <row r="31" spans="1:9" s="521" customFormat="1" ht="12">
      <c r="A31" s="349"/>
      <c r="B31" s="388"/>
      <c r="C31" s="349"/>
      <c r="D31" s="523" t="s">
        <v>869</v>
      </c>
      <c r="E31" s="523"/>
      <c r="F31" s="523"/>
      <c r="G31" s="523"/>
      <c r="H31" s="523" t="s">
        <v>868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6">
      <selection activeCell="A151" sqref="A151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9" t="str">
        <f>'справка №1-БАЛАНС'!E3</f>
        <v>"СВИЛОЗА" АД</v>
      </c>
      <c r="C5" s="629"/>
      <c r="D5" s="629"/>
      <c r="E5" s="570" t="s">
        <v>2</v>
      </c>
      <c r="F5" s="451">
        <f>'справка №1-БАЛАНС'!H3</f>
        <v>814191178</v>
      </c>
    </row>
    <row r="6" spans="1:13" ht="15" customHeight="1">
      <c r="A6" s="27" t="s">
        <v>821</v>
      </c>
      <c r="B6" s="630" t="str">
        <f>'справка №1-БАЛАНС'!E5</f>
        <v>към 30.06.2012</v>
      </c>
      <c r="C6" s="630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822</v>
      </c>
      <c r="B8" s="32" t="s">
        <v>7</v>
      </c>
      <c r="C8" s="33" t="s">
        <v>823</v>
      </c>
      <c r="D8" s="33" t="s">
        <v>824</v>
      </c>
      <c r="E8" s="33" t="s">
        <v>825</v>
      </c>
      <c r="F8" s="33" t="s">
        <v>826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5</v>
      </c>
      <c r="D12" s="441">
        <v>100</v>
      </c>
      <c r="E12" s="441"/>
      <c r="F12" s="443">
        <f>C12-E12</f>
        <v>5</v>
      </c>
    </row>
    <row r="13" spans="1:6" ht="12.75">
      <c r="A13" s="36" t="s">
        <v>877</v>
      </c>
      <c r="B13" s="37"/>
      <c r="C13" s="441">
        <v>33154</v>
      </c>
      <c r="D13" s="441">
        <v>100</v>
      </c>
      <c r="E13" s="441"/>
      <c r="F13" s="443">
        <f aca="true" t="shared" si="0" ref="F13:F26">C13-E13</f>
        <v>33154</v>
      </c>
    </row>
    <row r="14" spans="1:6" ht="12.75">
      <c r="A14" s="36" t="s">
        <v>881</v>
      </c>
      <c r="B14" s="37"/>
      <c r="C14" s="441">
        <v>22</v>
      </c>
      <c r="D14" s="441">
        <v>100</v>
      </c>
      <c r="E14" s="441"/>
      <c r="F14" s="443">
        <f t="shared" si="0"/>
        <v>22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831</v>
      </c>
      <c r="C27" s="429">
        <f>SUM(C12:C26)</f>
        <v>33181</v>
      </c>
      <c r="D27" s="429"/>
      <c r="E27" s="429">
        <f>SUM(E12:E26)</f>
        <v>0</v>
      </c>
      <c r="F27" s="442">
        <f>SUM(F12:F26)</f>
        <v>33181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878</v>
      </c>
      <c r="B63" s="40"/>
      <c r="C63" s="441">
        <v>2</v>
      </c>
      <c r="D63" s="441"/>
      <c r="E63" s="441"/>
      <c r="F63" s="443">
        <f>C63-E63</f>
        <v>2</v>
      </c>
    </row>
    <row r="64" spans="1:6" ht="12.75">
      <c r="A64" s="36" t="s">
        <v>879</v>
      </c>
      <c r="B64" s="40"/>
      <c r="C64" s="441">
        <v>6</v>
      </c>
      <c r="D64" s="441"/>
      <c r="E64" s="441"/>
      <c r="F64" s="443">
        <f aca="true" t="shared" si="3" ref="F64:F77">C64-E64</f>
        <v>6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839</v>
      </c>
      <c r="B79" s="39" t="s">
        <v>840</v>
      </c>
      <c r="C79" s="429">
        <f>C78+C61+C44+C27</f>
        <v>33189</v>
      </c>
      <c r="D79" s="429"/>
      <c r="E79" s="429">
        <f>E78+E61+E44+E27</f>
        <v>0</v>
      </c>
      <c r="F79" s="442">
        <f>F78+F61+F44+F27</f>
        <v>33189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888</v>
      </c>
      <c r="B151" s="453"/>
      <c r="C151" s="631" t="s">
        <v>848</v>
      </c>
      <c r="D151" s="631"/>
      <c r="E151" s="631"/>
      <c r="F151" s="631"/>
    </row>
    <row r="152" spans="1:6" ht="12.75">
      <c r="A152" s="517"/>
      <c r="B152" s="518"/>
      <c r="C152" s="517" t="s">
        <v>869</v>
      </c>
      <c r="D152" s="517"/>
      <c r="E152" s="517"/>
      <c r="F152" s="517"/>
    </row>
    <row r="153" spans="1:6" ht="12.75">
      <c r="A153" s="517"/>
      <c r="B153" s="518"/>
      <c r="C153" s="631" t="s">
        <v>856</v>
      </c>
      <c r="D153" s="631"/>
      <c r="E153" s="631"/>
      <c r="F153" s="631"/>
    </row>
    <row r="154" spans="3:5" ht="12.75">
      <c r="C154" s="517" t="s">
        <v>868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Svishtov</cp:lastModifiedBy>
  <cp:lastPrinted>2012-04-16T13:39:35Z</cp:lastPrinted>
  <dcterms:created xsi:type="dcterms:W3CDTF">2000-06-29T12:02:40Z</dcterms:created>
  <dcterms:modified xsi:type="dcterms:W3CDTF">2012-07-25T07:33:58Z</dcterms:modified>
  <cp:category/>
  <cp:version/>
  <cp:contentType/>
  <cp:contentStatus/>
</cp:coreProperties>
</file>