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<sst xmlns="http://schemas.openxmlformats.org/spreadsheetml/2006/main" count="4322" uniqueCount="1003">
  <si>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</si>
  <si>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</si>
  <si>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</si>
  <si>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</si>
  <si>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</si>
  <si>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</si>
  <si>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</si>
  <si>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</si>
  <si>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</si>
  <si>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</si>
  <si>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</si>
  <si>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</si>
  <si>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</si>
  <si>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</si>
  <si>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</si>
  <si>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</si>
  <si>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</si>
  <si>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</si>
  <si>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</si>
  <si>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</si>
  <si>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</si>
  <si>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</si>
  <si>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</si>
  <si>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</si>
  <si>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</si>
  <si>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</si>
  <si>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</si>
  <si>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</si>
  <si>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</si>
  <si>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</si>
  <si>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</si>
  <si>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</si>
  <si>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</si>
  <si>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</si>
  <si>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</si>
  <si>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</si>
  <si>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</si>
  <si>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</si>
  <si>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</si>
  <si>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</si>
  <si>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</si>
  <si>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</si>
  <si>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</si>
  <si>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</si>
  <si>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</si>
  <si>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</si>
  <si>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</si>
  <si>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</si>
  <si>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</si>
  <si>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</si>
  <si>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</si>
  <si>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</si>
  <si>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</si>
  <si>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</si>
  <si>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</si>
  <si>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</si>
  <si>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</si>
  <si>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</si>
  <si>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</si>
  <si>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</si>
  <si>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</si>
  <si>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</si>
  <si>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</si>
  <si>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</si>
  <si>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</si>
  <si>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</si>
  <si>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</si>
  <si>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</si>
  <si>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</si>
  <si>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</si>
  <si>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</si>
  <si>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</si>
  <si>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</si>
  <si>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</si>
  <si>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</si>
  <si>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</si>
  <si>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</si>
  <si>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</si>
  <si>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</si>
  <si>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</si>
  <si>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</si>
  <si>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</si>
  <si>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</si>
  <si>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</si>
  <si>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</si>
  <si>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</si>
  <si>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</si>
  <si>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</si>
  <si>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</si>
  <si>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</si>
  <si>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</si>
  <si>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</si>
  <si>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</si>
  <si>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</si>
  <si>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</si>
  <si>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</si>
  <si>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</si>
  <si>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</si>
  <si>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</si>
  <si>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</si>
  <si>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</si>
  <si>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</si>
  <si>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</si>
  <si>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</si>
  <si>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</si>
  <si>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</si>
  <si>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</si>
  <si>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</si>
  <si>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</si>
  <si>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</si>
  <si>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</si>
  <si>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</si>
  <si>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</si>
  <si>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</si>
  <si>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</si>
  <si>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</si>
  <si>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</si>
  <si>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</si>
  <si>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</si>
  <si>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</si>
  <si>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</si>
  <si>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</si>
  <si>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</si>
  <si>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</si>
  <si>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</si>
  <si>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</si>
  <si>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</si>
  <si>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</si>
  <si>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</si>
  <si>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</si>
  <si>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</si>
  <si>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</si>
  <si>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</si>
  <si>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</si>
  <si>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</si>
  <si>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</si>
  <si>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</si>
  <si>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</si>
  <si>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</si>
  <si>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</si>
  <si>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</si>
  <si>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</si>
  <si>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</si>
  <si>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</si>
  <si>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</si>
  <si>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</si>
  <si>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</si>
  <si>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</si>
  <si>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</si>
  <si>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</si>
  <si>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</si>
  <si>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</si>
  <si>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</si>
  <si>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</si>
  <si>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</si>
  <si>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</si>
  <si>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</si>
  <si>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</si>
  <si>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</si>
  <si>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</si>
  <si>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</si>
  <si>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</si>
  <si>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</si>
  <si>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</si>
  <si>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</si>
  <si>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</si>
  <si>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</si>
  <si>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</si>
  <si>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</si>
  <si>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</si>
  <si>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</si>
  <si>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</si>
  <si>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</si>
  <si>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</si>
  <si>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</si>
  <si>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</si>
  <si>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</si>
  <si>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</si>
  <si>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</si>
  <si>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</si>
  <si>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</si>
  <si>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</si>
  <si>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</si>
  <si>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</si>
  <si>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</si>
  <si>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</si>
  <si>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</si>
  <si>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</si>
  <si>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</si>
  <si>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</si>
  <si>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</si>
  <si>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</si>
  <si>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</si>
  <si>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</si>
  <si>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</si>
  <si>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</si>
  <si>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</si>
  <si>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</si>
  <si>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</si>
  <si>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</si>
  <si>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</si>
  <si>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</si>
  <si>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</si>
  <si>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</si>
  <si>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</si>
  <si>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</si>
  <si>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</si>
  <si>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</si>
  <si>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</si>
  <si>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</si>
  <si>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</si>
  <si>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</si>
  <si>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</si>
  <si>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</si>
  <si>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</si>
  <si>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</si>
  <si>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</si>
  <si>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</si>
  <si>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</si>
  <si>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</si>
  <si>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</si>
  <si>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</si>
  <si>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</si>
  <si>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</si>
  <si>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</si>
  <si>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</si>
  <si>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</si>
  <si>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</si>
  <si>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</si>
  <si>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</si>
  <si>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</si>
  <si>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</si>
  <si>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</si>
  <si>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</si>
  <si>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</si>
  <si>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</si>
  <si>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</si>
  <si>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</si>
  <si>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</si>
  <si>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</si>
  <si>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</si>
  <si>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</si>
  <si>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</si>
  <si>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</si>
  <si>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</si>
  <si>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</si>
  <si>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</si>
  <si>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</si>
  <si>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</si>
  <si>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</si>
  <si>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</si>
  <si>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</si>
  <si>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</si>
  <si>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</si>
  <si>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</si>
  <si>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</si>
  <si>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</si>
  <si>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</si>
  <si>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</si>
  <si>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</si>
  <si>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</si>
  <si>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</si>
  <si>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</si>
  <si>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</si>
  <si>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</si>
  <si>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</si>
  <si>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</si>
  <si>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</si>
  <si>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</si>
  <si>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</si>
  <si>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</si>
  <si>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</si>
  <si>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</si>
  <si>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</si>
  <si>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</si>
  <si>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</si>
  <si>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</si>
  <si>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</si>
  <si>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</si>
  <si>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</si>
  <si>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</si>
  <si>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</si>
  <si>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</si>
  <si>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</si>
  <si>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</si>
  <si>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</si>
  <si>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</si>
  <si>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</si>
  <si>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</si>
  <si>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</si>
  <si>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</si>
  <si>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</si>
  <si>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</si>
  <si>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</si>
  <si>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</si>
  <si>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</si>
  <si>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</si>
  <si>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</si>
  <si>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</si>
  <si>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</si>
  <si>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</si>
  <si>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</si>
  <si>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</si>
  <si>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</si>
  <si>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</si>
  <si>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</si>
  <si>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</si>
  <si>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</si>
  <si>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</si>
  <si>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</si>
  <si>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</si>
  <si>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</si>
  <si>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</si>
  <si>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</si>
  <si>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</si>
  <si>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</si>
  <si>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</si>
  <si>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</si>
  <si>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</si>
  <si>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</si>
  <si>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</si>
  <si>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</si>
  <si>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</si>
  <si>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</si>
  <si>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</si>
  <si>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</si>
  <si>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</si>
  <si>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</si>
  <si>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</si>
  <si>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</si>
  <si>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</si>
  <si>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</si>
  <si>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</si>
  <si>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</si>
  <si>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</si>
  <si>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</si>
  <si>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</si>
  <si>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</si>
  <si>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</si>
  <si>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</si>
  <si>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</si>
  <si>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</si>
  <si>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</si>
  <si>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</si>
  <si>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</si>
  <si>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</si>
  <si>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</si>
  <si>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</si>
  <si>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</si>
  <si>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</si>
  <si>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</si>
  <si>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</si>
  <si>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</si>
  <si>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</si>
  <si>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</si>
  <si>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</si>
  <si>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</si>
  <si>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</si>
  <si>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</si>
  <si>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</si>
  <si>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</si>
  <si>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</si>
  <si>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</si>
  <si>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</si>
  <si>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</si>
  <si>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</si>
  <si>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</si>
  <si>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</si>
  <si>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</si>
  <si>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</si>
  <si>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</si>
  <si>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</si>
  <si>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</si>
  <si>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</si>
  <si>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</si>
  <si>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</si>
  <si>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</si>
  <si>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</si>
  <si>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</si>
  <si>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</si>
  <si>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</si>
  <si>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</si>
  <si>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</si>
  <si>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</si>
  <si>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</si>
  <si>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</si>
  <si>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</si>
  <si>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</si>
  <si>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</si>
  <si>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</si>
  <si>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</si>
  <si>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</si>
  <si>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</si>
  <si>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</si>
  <si>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</si>
  <si>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</si>
  <si>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</si>
  <si>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</si>
  <si>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</si>
  <si>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</si>
  <si>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</si>
  <si>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</si>
  <si>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</si>
  <si>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</si>
  <si>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</si>
  <si>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</si>
  <si>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</si>
  <si>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</si>
  <si>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</si>
  <si>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</si>
  <si>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</si>
  <si>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</si>
  <si>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</si>
  <si>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</si>
  <si>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</si>
  <si>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</si>
  <si>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</si>
  <si>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</si>
  <si>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</si>
  <si>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</si>
  <si>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</si>
  <si>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</si>
  <si>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</si>
  <si>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</si>
  <si>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</si>
  <si>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</si>
  <si>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</si>
  <si>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</si>
  <si>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</si>
  <si>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</si>
  <si>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</si>
  <si>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</si>
  <si>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</si>
  <si>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</si>
  <si>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</si>
  <si>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</si>
  <si>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</si>
  <si>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</si>
  <si>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</si>
  <si>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</si>
  <si>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</si>
  <si>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</si>
  <si>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</si>
  <si>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</si>
  <si>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</si>
  <si>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</si>
  <si>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</si>
  <si>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</si>
  <si>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</si>
  <si>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</si>
  <si>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</si>
  <si>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</si>
  <si>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</si>
  <si>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</si>
  <si>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</si>
  <si>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</si>
  <si>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</si>
  <si>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</si>
  <si>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</si>
  <si>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</si>
  <si>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</si>
  <si>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</si>
  <si>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</si>
  <si>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</si>
  <si>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</si>
  <si>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</si>
  <si>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</si>
  <si>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</si>
  <si>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</si>
  <si>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</si>
  <si>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</si>
  <si>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</si>
  <si>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</si>
  <si>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</si>
  <si>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</si>
  <si>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</si>
  <si>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</si>
  <si>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</si>
  <si>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</si>
  <si>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</si>
  <si>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</si>
  <si>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</si>
  <si>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</si>
  <si>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</si>
  <si>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</si>
  <si>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</si>
  <si>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</si>
  <si>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</si>
  <si>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</si>
  <si>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</si>
  <si>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</si>
  <si>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</si>
  <si>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</si>
  <si>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</si>
  <si>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</si>
  <si>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</si>
  <si>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</si>
  <si>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</si>
  <si>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</si>
  <si>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</si>
  <si>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</si>
  <si>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</si>
  <si>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</si>
  <si>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</si>
  <si>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</si>
  <si>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</si>
  <si>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</si>
  <si>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</si>
  <si>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</si>
  <si>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</si>
  <si>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</si>
  <si>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</si>
  <si>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</si>
  <si>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</si>
  <si>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</si>
  <si>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</si>
  <si>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</si>
  <si>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</si>
  <si>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</si>
  <si>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</si>
  <si>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</si>
  <si>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</si>
  <si>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</si>
  <si>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</si>
  <si>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</si>
  <si>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</si>
  <si>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</si>
  <si>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</si>
  <si>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</si>
  <si>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</si>
  <si>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</si>
  <si>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</si>
  <si>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</si>
  <si>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</si>
  <si>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</si>
  <si>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</si>
  <si>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</si>
  <si>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</si>
  <si>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</si>
  <si>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</si>
  <si>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</si>
  <si>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</si>
  <si>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</si>
  <si>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</si>
  <si>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</si>
  <si>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</si>
  <si>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</si>
  <si>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</si>
  <si>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</si>
  <si>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</si>
  <si>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</si>
  <si>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</si>
  <si>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</si>
  <si>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</si>
  <si>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</si>
  <si>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</si>
  <si>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</si>
  <si>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</si>
  <si>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</si>
  <si>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</si>
  <si>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</si>
  <si>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</si>
  <si>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</si>
  <si>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</si>
  <si>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</si>
  <si>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</si>
  <si>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</si>
  <si>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</si>
  <si>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</si>
  <si>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</si>
  <si>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</si>
  <si>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</si>
  <si>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</si>
  <si>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</si>
  <si>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</si>
  <si>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</si>
  <si>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</si>
  <si>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</si>
  <si>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</si>
  <si>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</si>
  <si>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</si>
  <si>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</si>
  <si>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</si>
  <si>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</si>
  <si>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</si>
  <si>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</si>
  <si>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</si>
  <si>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</si>
  <si>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</si>
  <si>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</si>
  <si>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</si>
  <si>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</si>
  <si>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</si>
  <si>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</si>
  <si>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</si>
  <si>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</si>
  <si>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</si>
  <si>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</si>
  <si>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</si>
  <si>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</si>
  <si>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</si>
  <si>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</si>
  <si>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</si>
  <si>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</si>
  <si>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</si>
  <si>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</si>
  <si>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</si>
  <si>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</si>
  <si>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</si>
  <si>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</si>
  <si>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</si>
  <si>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</si>
  <si>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</si>
  <si>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</si>
  <si>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</si>
  <si>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</si>
  <si>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</si>
  <si>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</si>
  <si>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</si>
  <si>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</si>
  <si>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</si>
  <si>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</si>
  <si>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</si>
  <si>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</si>
  <si>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</si>
  <si>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</si>
  <si>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</si>
  <si>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</si>
  <si>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</si>
  <si>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</si>
  <si>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</si>
  <si>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</si>
  <si>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</si>
  <si>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</si>
  <si>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</si>
  <si>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</si>
  <si>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</si>
  <si>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</si>
  <si>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</si>
  <si>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</si>
  <si>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</si>
  <si>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</si>
  <si>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</si>
  <si>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</si>
  <si>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</si>
  <si>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</si>
  <si>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</si>
  <si>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</si>
  <si>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</si>
  <si>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</si>
  <si>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</si>
  <si>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</si>
  <si>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</si>
  <si>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</si>
  <si>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</si>
  <si>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</si>
  <si>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</si>
  <si>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</si>
  <si>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</si>
  <si>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</si>
  <si>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</si>
  <si>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</si>
  <si>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</si>
  <si>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</si>
  <si>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</si>
  <si>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</si>
  <si>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</si>
  <si>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</si>
  <si>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</si>
  <si>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</si>
  <si>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</si>
  <si>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</si>
  <si>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</si>
  <si>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</si>
  <si>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</si>
  <si>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</si>
  <si>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</si>
  <si>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</si>
  <si>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</si>
  <si>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</si>
  <si>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</si>
  <si>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</si>
  <si>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</si>
  <si>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</si>
  <si>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</si>
  <si>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</si>
  <si>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</si>
  <si>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</si>
  <si>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</si>
  <si>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</si>
  <si>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</si>
  <si>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</si>
  <si>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</si>
  <si>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</si>
  <si>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</si>
  <si>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</si>
  <si>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</si>
  <si>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</si>
  <si>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</si>
  <si>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</si>
  <si>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</si>
  <si>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</si>
  <si>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</si>
  <si>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</si>
  <si>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</si>
  <si>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</si>
  <si>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</si>
  <si>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</si>
  <si>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</si>
  <si>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</si>
  <si>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</si>
  <si>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</si>
  <si>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</si>
  <si>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</si>
  <si>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</si>
  <si>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</si>
  <si>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</si>
  <si>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</si>
  <si>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</si>
  <si>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</si>
  <si>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</si>
  <si>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</si>
  <si>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</si>
  <si>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</si>
  <si>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</si>
  <si>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</si>
  <si>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</si>
  <si>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</si>
  <si>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</si>
  <si>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</si>
  <si>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</si>
  <si>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</si>
  <si>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</si>
  <si>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</si>
  <si>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</si>
  <si>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</si>
  <si>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</si>
  <si>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</si>
  <si>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</si>
  <si>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</si>
  <si>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</si>
  <si>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</si>
  <si>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</si>
  <si>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</si>
  <si>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</si>
  <si>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</si>
  <si>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</si>
  <si>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</si>
  <si>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</si>
  <si>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</si>
  <si>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</si>
  <si>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</si>
  <si>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</si>
  <si>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</si>
  <si>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</si>
  <si>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</si>
  <si>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</si>
  <si>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</si>
  <si>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</si>
  <si>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</si>
  <si>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</si>
  <si>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</si>
  <si>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</si>
  <si>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</si>
  <si>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</si>
  <si>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</si>
  <si>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</si>
  <si>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</si>
  <si>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</si>
  <si>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</si>
  <si>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</si>
  <si>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</si>
  <si>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</si>
  <si>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</si>
  <si>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</si>
  <si>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</si>
  <si>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</si>
  <si>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</si>
  <si>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</si>
  <si>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</si>
  <si>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</si>
  <si>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</si>
  <si>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</si>
  <si>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</si>
  <si>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</si>
  <si>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</si>
  <si>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</si>
  <si>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</si>
  <si>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</si>
  <si>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</si>
  <si>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</si>
  <si>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</si>
  <si>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</si>
  <si>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</si>
  <si>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</si>
  <si>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</si>
  <si>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</si>
  <si>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</si>
  <si>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</si>
  <si>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</si>
  <si>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</si>
  <si>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</si>
  <si>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</si>
  <si>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</si>
  <si>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</si>
  <si>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</si>
  <si>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</si>
  <si>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</si>
  <si>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</si>
  <si>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</si>
  <si>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</si>
  <si>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</si>
  <si>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</si>
  <si>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</si>
  <si>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</si>
  <si>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</si>
  <si>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</si>
  <si>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</si>
  <si>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</si>
  <si>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</si>
  <si>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</si>
  <si>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</si>
  <si>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</si>
  <si>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</si>
  <si>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</si>
  <si>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</si>
  <si>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</si>
  <si>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</si>
  <si>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</si>
  <si>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</si>
  <si>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</si>
  <si>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</si>
  <si>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</si>
  <si>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</si>
  <si>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</si>
  <si>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</si>
  <si>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</si>
  <si>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</si>
  <si>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</si>
  <si>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</si>
  <si>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</si>
  <si>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</si>
  <si>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</si>
  <si>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</si>
  <si>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</si>
  <si>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</si>
  <si>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</si>
  <si>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</si>
  <si>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</si>
  <si>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</si>
  <si>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</si>
  <si>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</si>
  <si>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</si>
  <si>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</si>
  <si>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</si>
  <si>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</si>
  <si>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</si>
  <si>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</si>
  <si>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</si>
  <si>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</si>
  <si>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</si>
  <si>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</si>
  <si>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</si>
  <si>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</si>
  <si>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</si>
  <si>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</si>
  <si>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</si>
  <si>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</si>
  <si>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</si>
  <si>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</si>
  <si>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</si>
  <si>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</si>
  <si>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</si>
  <si>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</si>
  <si>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</si>
  <si>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</si>
  <si>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</si>
  <si>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</si>
  <si>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</si>
  <si>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</si>
  <si>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</si>
  <si>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</si>
  <si>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</si>
  <si>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</si>
  <si>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</si>
  <si>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</si>
  <si>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</si>
  <si>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</si>
  <si>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</si>
  <si>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</si>
  <si>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</si>
  <si>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</si>
  <si>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</si>
  <si>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</si>
  <si>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</si>
  <si>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</si>
  <si>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</si>
  <si>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</si>
  <si>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</si>
  <si>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</si>
  <si>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</si>
  <si>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</si>
  <si>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</si>
  <si>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</si>
  <si>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</si>
  <si>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</si>
  <si>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</si>
  <si>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</si>
  <si>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</si>
  <si>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</si>
  <si>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</si>
  <si>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</si>
  <si>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</si>
  <si>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</si>
  <si>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</si>
  <si>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</si>
  <si>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</si>
  <si>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</si>
  <si>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</si>
  <si>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</si>
  <si>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</si>
  <si>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</si>
  <si>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</si>
  <si>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</si>
  <si>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</si>
  <si>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</si>
  <si>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</si>
  <si>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</si>
  <si>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</si>
  <si>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</si>
  <si>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</si>
  <si>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</si>
  <si>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</si>
  <si>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</si>
  <si>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</si>
  <si>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</si>
  <si>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</si>
  <si>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</si>
  <si>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</si>
  <si>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</si>
  <si>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</si>
  <si>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</si>
  <si>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</si>
  <si>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</si>
  <si>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</si>
  <si>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</si>
  <si>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</si>
  <si>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</si>
  <si>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</si>
  <si>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</si>
  <si>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</si>
  <si>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</si>
  <si>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</si>
  <si>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</si>
  <si>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</si>
  <si>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</si>
  <si>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</si>
  <si>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</si>
  <si>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</si>
  <si>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</si>
  <si>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</si>
  <si>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</si>
  <si>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</si>
  <si>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</si>
  <si>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</si>
  <si>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</si>
  <si>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</si>
  <si>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</si>
  <si>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</si>
  <si>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</si>
  <si>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</si>
  <si>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</si>
  <si>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</si>
  <si>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</si>
  <si>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</si>
  <si>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</si>
  <si>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</si>
  <si>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</si>
  <si>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</si>
  <si>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</si>
  <si>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</si>
  <si>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</si>
  <si>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</si>
  <si>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</si>
  <si>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</si>
  <si>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</si>
  <si>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</si>
  <si>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</si>
  <si>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</si>
  <si>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</si>
  <si>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</si>
  <si>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</si>
  <si>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</si>
  <si>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гр. София, бул. Проф. Цветан Лазаров 13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</si>
  <si>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</si>
  <si>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</si>
  <si>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</si>
  <si>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</si>
  <si>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</si>
  <si>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</si>
  <si>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01.01.2018 г.</t>
  </si>
  <si>
    <t>31.12.2018 г.</t>
  </si>
  <si>
    <t>29.01.2019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</si>
</sst>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31.12.2018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29.01.2019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999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54644</v>
      </c>
      <c r="D6" s="674">
        <f aca="true" t="shared" si="0" ref="D6:D15">C6-E6</f>
        <v>0</v>
      </c>
      <c r="E6" s="673">
        <f>'1-Баланс'!G95</f>
        <v>54644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9637</v>
      </c>
      <c r="D7" s="674">
        <f t="shared" si="0"/>
        <v>8987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513</v>
      </c>
      <c r="D8" s="674">
        <f t="shared" si="0"/>
        <v>0</v>
      </c>
      <c r="E8" s="673">
        <f>ABS('2-Отчет за доходите'!C44)-ABS('2-Отчет за доходите'!G44)</f>
        <v>513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797</v>
      </c>
      <c r="D9" s="674">
        <f t="shared" si="0"/>
        <v>0</v>
      </c>
      <c r="E9" s="673">
        <f>'3-Отчет за паричния поток'!C45</f>
        <v>797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152</v>
      </c>
      <c r="D10" s="674">
        <f t="shared" si="0"/>
        <v>0</v>
      </c>
      <c r="E10" s="673">
        <f>'3-Отчет за паричния поток'!C46</f>
        <v>152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9637</v>
      </c>
      <c r="D11" s="674">
        <f t="shared" si="0"/>
        <v>0</v>
      </c>
      <c r="E11" s="673">
        <f>'4-Отчет за собствения капитал'!L34</f>
        <v>9637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0.02023429179978701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0.05323233371381135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0.011398226942475614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0.009388038942976356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1.0206521739130434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1.2993319211341046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1.2993319211341046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0.01238390092879257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0.01238390092879257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0.6551839983460823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0.4639667667081473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0.7725513334906774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4.670229324478572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0.8236402898762902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2925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0.3035176922278717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0.11537096201632943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15.387008547008547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31.12.2018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31.12.2018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31.12.2018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31.12.2018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31.12.2018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31.12.2018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31.12.2018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31.12.2018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31.12.2018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31.12.2018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38696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31.12.2018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31.12.2018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31.12.2018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31.12.2018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31.12.2018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31.12.2018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31.12.2018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31.12.2018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31.12.2018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31.12.2018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31.12.2018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31.12.2018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31.12.2018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31.12.2018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31.12.2018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31.12.2018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31.12.2018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31.12.2018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31.12.2018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31.12.2018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31.12.2018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31.12.2018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31.12.2018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31.12.2018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31.12.2018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31.12.2018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31.12.2018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31.12.2018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31.12.2018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38696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31.12.2018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31.12.2018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31.12.2018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31.12.2018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31.12.2018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31.12.2018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31.12.2018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31.12.2018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31.12.2018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14760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31.12.2018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1027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31.12.2018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31.12.2018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31.12.2018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31.12.2018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31.12.2018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31.12.2018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15796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31.12.2018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31.12.2018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31.12.2018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31.12.2018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31.12.2018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31.12.2018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31.12.2018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31.12.2018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31.12.2018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152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31.12.2018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31.12.2018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31.12.2018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152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31.12.2018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31.12.2018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15948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31.12.2018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54644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31.12.2018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31.12.2018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31.12.2018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31.12.2018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31.12.2018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31.12.2018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31.12.2018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31.12.2018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31.12.2018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3888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31.12.2018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31.12.2018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31.12.2018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31.12.2018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31.12.2018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4732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31.12.2018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3742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31.12.2018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5708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31.12.2018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-1966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31.12.2018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31.12.2018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513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31.12.2018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31.12.2018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4255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31.12.2018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9637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31.12.2018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31.12.2018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31.12.2018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20998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31.12.2018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31.12.2018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31.12.2018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11735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31.12.2018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31.12.2018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32733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31.12.2018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31.12.2018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31.12.2018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31.12.2018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31.12.2018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32733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31.12.2018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3741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31.12.2018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4197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31.12.2018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4277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31.12.2018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31.12.2018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31.12.2018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79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31.12.2018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962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31.12.2018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31.12.2018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31.12.2018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3234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31.12.2018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59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31.12.2018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31.12.2018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12274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31.12.2018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31.12.2018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31.12.2018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31.12.2018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12274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31.12.2018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54644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31.12.2018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31.12.2018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188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31.12.2018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31.12.2018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31.12.2018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31.12.2018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21873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31.12.2018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31.12.2018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302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31.12.2018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31.12.2018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31.12.2018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22383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31.12.2018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2412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31.12.2018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31.12.2018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31.12.2018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45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31.12.2018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2457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31.12.2018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24840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31.12.2018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513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31.12.2018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31.12.2018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31.12.2018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24840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31.12.2018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513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31.12.2018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31.12.2018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31.12.2018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31.12.2018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31.12.2018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513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31.12.2018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31.12.2018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513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31.12.2018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25353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31.12.2018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31.12.2018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31.12.2018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1418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31.12.2018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23935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31.12.2018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25353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31.12.2018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31.12.2018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31.12.2018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31.12.2018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31.12.2018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31.12.2018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31.12.2018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31.12.2018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31.12.2018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25353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31.12.2018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31.12.2018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31.12.2018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31.12.2018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25353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31.12.2018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31.12.2018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31.12.2018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31.12.2018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31.12.2018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25353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31.12.2018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1855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31.12.2018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-163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31.12.2018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31.12.2018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31.12.2018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-303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31.12.2018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31.12.2018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31.12.2018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31.12.2018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31.12.2018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-124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31.12.2018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1242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31.12.2018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31.12.2018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11582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31.12.2018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31.12.2018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31.12.2018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31.12.2018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31.12.2018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31.12.2018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31.12.2018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31.12.2018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31.12.2018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11582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31.12.2018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31.12.2018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-1956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31.12.2018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7721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31.12.2018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-16774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31.12.2018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31.12.2018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-2416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31.12.2018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31.12.2018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-44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31.12.2018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-13469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31.12.2018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-645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31.12.2018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797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31.12.2018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152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31.12.2018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31.12.2018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31.12.2018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31.12.2018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31.12.2018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31.12.2018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31.12.2018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31.12.2018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31.12.2018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31.12.2018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31.12.2018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31.12.2018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31.12.2018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31.12.2018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31.12.2018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31.12.2018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31.12.2018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31.12.2018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31.12.2018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31.12.2018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31.12.2018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31.12.2018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31.12.2018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31.12.2018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31.12.2018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31.12.2018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31.12.2018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31.12.2018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31.12.2018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31.12.2018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31.12.2018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31.12.2018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31.12.2018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31.12.2018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31.12.2018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31.12.2018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31.12.2018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31.12.2018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31.12.2018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31.12.2018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31.12.2018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31.12.2018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31.12.2018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31.12.2018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31.12.2018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31.12.2018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31.12.2018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3888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31.12.2018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31.12.2018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31.12.2018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31.12.2018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3888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31.12.2018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31.12.2018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31.12.2018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31.12.2018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31.12.2018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31.12.2018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31.12.2018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31.12.2018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31.12.2018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31.12.2018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31.12.2018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31.12.2018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31.12.2018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31.12.2018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3888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31.12.2018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31.12.2018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31.12.2018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3888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31.12.2018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31.12.2018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31.12.2018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31.12.2018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31.12.2018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31.12.2018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31.12.2018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31.12.2018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31.12.2018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31.12.2018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31.12.2018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31.12.2018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31.12.2018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31.12.2018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31.12.2018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31.12.2018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31.12.2018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31.12.2018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31.12.2018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31.12.2018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31.12.2018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31.12.2018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31.12.2018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31.12.2018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31.12.2018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31.12.2018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31.12.2018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31.12.2018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31.12.2018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31.12.2018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31.12.2018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31.12.2018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31.12.2018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31.12.2018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31.12.2018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31.12.2018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31.12.2018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31.12.2018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31.12.2018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31.12.2018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31.12.2018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31.12.2018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31.12.2018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31.12.2018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31.12.2018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31.12.2018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31.12.2018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31.12.2018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31.12.2018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31.12.2018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31.12.2018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31.12.2018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31.12.2018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31.12.2018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31.12.2018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31.12.2018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31.12.2018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31.12.2018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31.12.2018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31.12.2018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31.12.2018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31.12.2018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31.12.2018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31.12.2018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31.12.2018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31.12.2018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31.12.2018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5707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31.12.2018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31.12.2018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31.12.2018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31.12.2018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5707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31.12.2018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513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31.12.2018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31.12.2018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31.12.2018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31.12.2018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31.12.2018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31.12.2018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31.12.2018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31.12.2018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31.12.2018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31.12.2018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31.12.2018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31.12.2018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31.12.2018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6221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31.12.2018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31.12.2018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31.12.2018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6221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31.12.2018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-1966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31.12.2018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31.12.2018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31.12.2018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31.12.2018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-1966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31.12.2018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31.12.2018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31.12.2018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31.12.2018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31.12.2018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31.12.2018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31.12.2018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31.12.2018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31.12.2018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31.12.2018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31.12.2018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31.12.2018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31.12.2018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31.12.2018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-1966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31.12.2018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31.12.2018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31.12.2018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-1966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31.12.2018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31.12.2018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31.12.2018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31.12.2018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31.12.2018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31.12.2018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31.12.2018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31.12.2018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31.12.2018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31.12.2018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31.12.2018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31.12.2018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31.12.2018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31.12.2018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31.12.2018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31.12.2018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31.12.2018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31.12.2018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31.12.2018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31.12.2018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31.12.2018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31.12.2018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31.12.2018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9123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31.12.2018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31.12.2018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31.12.2018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31.12.2018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9123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31.12.2018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513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31.12.2018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31.12.2018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31.12.2018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31.12.2018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31.12.2018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31.12.2018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31.12.2018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31.12.2018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31.12.2018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31.12.2018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31.12.2018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31.12.2018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31.12.2018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9637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31.12.2018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31.12.2018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31.12.2018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9637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31.12.2018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31.12.2018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31.12.2018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31.12.2018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31.12.2018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31.12.2018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31.12.2018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31.12.2018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31.12.2018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31.12.2018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31.12.2018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31.12.2018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31.12.2018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31.12.2018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31.12.2018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31.12.2018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31.12.2018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31.12.2018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31.12.2018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31.12.2018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31.12.2018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31.12.2018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31.12.2018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31.12.2018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31.12.2018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31.12.2018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31.12.2018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31.12.2018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31.12.2018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31.12.2018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31.12.2018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31.12.2018 г.</v>
      </c>
      <c r="D470" s="105" t="s">
        <v>547</v>
      </c>
      <c r="E470" s="496">
        <v>1</v>
      </c>
      <c r="F470" s="105" t="s">
        <v>546</v>
      </c>
      <c r="H470" s="105">
        <f>'Справка 6'!D20</f>
        <v>59215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31.12.2018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31.12.2018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31.12.2018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31.12.2018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31.12.2018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31.12.2018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31.12.2018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31.12.2018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31.12.2018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31.12.2018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31.12.2018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31.12.2018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31.12.2018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31.12.2018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31.12.2018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31.12.2018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31.12.2018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31.12.2018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31.12.2018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31.12.2018 г.</v>
      </c>
      <c r="D490" s="105" t="s">
        <v>583</v>
      </c>
      <c r="E490" s="496">
        <v>1</v>
      </c>
      <c r="F490" s="105" t="s">
        <v>582</v>
      </c>
      <c r="H490" s="105">
        <f>'Справка 6'!D42</f>
        <v>59215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31.12.2018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31.12.2018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31.12.2018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31.12.2018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31.12.2018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31.12.2018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31.12.2018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31.12.2018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31.12.2018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31.12.2018 г.</v>
      </c>
      <c r="D500" s="105" t="s">
        <v>547</v>
      </c>
      <c r="E500" s="496">
        <v>2</v>
      </c>
      <c r="F500" s="105" t="s">
        <v>546</v>
      </c>
      <c r="H500" s="105">
        <f>'Справка 6'!E20</f>
        <v>513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31.12.2018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31.12.2018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31.12.2018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31.12.2018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31.12.2018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31.12.2018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31.12.2018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31.12.2018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31.12.2018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31.12.2018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31.12.2018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31.12.2018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31.12.2018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31.12.2018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31.12.2018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31.12.2018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31.12.2018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31.12.2018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31.12.2018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31.12.2018 г.</v>
      </c>
      <c r="D520" s="105" t="s">
        <v>583</v>
      </c>
      <c r="E520" s="496">
        <v>2</v>
      </c>
      <c r="F520" s="105" t="s">
        <v>582</v>
      </c>
      <c r="H520" s="105">
        <f>'Справка 6'!E42</f>
        <v>513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31.12.2018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31.12.2018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31.12.2018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31.12.2018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31.12.2018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31.12.2018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31.12.2018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31.12.2018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31.12.2018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31.12.2018 г.</v>
      </c>
      <c r="D530" s="105" t="s">
        <v>547</v>
      </c>
      <c r="E530" s="496">
        <v>3</v>
      </c>
      <c r="F530" s="105" t="s">
        <v>546</v>
      </c>
      <c r="H530" s="105">
        <f>'Справка 6'!F20</f>
        <v>21874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31.12.2018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31.12.2018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31.12.2018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31.12.2018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31.12.2018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31.12.2018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31.12.2018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31.12.2018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31.12.2018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31.12.2018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31.12.2018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31.12.2018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31.12.2018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31.12.2018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31.12.2018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31.12.2018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31.12.2018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31.12.2018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31.12.2018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31.12.2018 г.</v>
      </c>
      <c r="D550" s="105" t="s">
        <v>583</v>
      </c>
      <c r="E550" s="496">
        <v>3</v>
      </c>
      <c r="F550" s="105" t="s">
        <v>582</v>
      </c>
      <c r="H550" s="105">
        <f>'Справка 6'!F42</f>
        <v>21874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31.12.2018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31.12.2018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31.12.2018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31.12.2018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31.12.2018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31.12.2018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31.12.2018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31.12.2018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31.12.2018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31.12.2018 г.</v>
      </c>
      <c r="D560" s="105" t="s">
        <v>547</v>
      </c>
      <c r="E560" s="496">
        <v>4</v>
      </c>
      <c r="F560" s="105" t="s">
        <v>546</v>
      </c>
      <c r="H560" s="105">
        <f>'Справка 6'!G20</f>
        <v>37854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31.12.2018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31.12.2018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31.12.2018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31.12.2018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31.12.2018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31.12.2018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31.12.2018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31.12.2018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31.12.2018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31.12.2018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31.12.2018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31.12.2018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31.12.2018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31.12.2018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31.12.2018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31.12.2018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31.12.2018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31.12.2018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31.12.2018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31.12.2018 г.</v>
      </c>
      <c r="D580" s="105" t="s">
        <v>583</v>
      </c>
      <c r="E580" s="496">
        <v>4</v>
      </c>
      <c r="F580" s="105" t="s">
        <v>582</v>
      </c>
      <c r="H580" s="105">
        <f>'Справка 6'!G42</f>
        <v>37854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31.12.2018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31.12.2018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31.12.2018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31.12.2018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31.12.2018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31.12.2018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31.12.2018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31.12.2018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31.12.2018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31.12.2018 г.</v>
      </c>
      <c r="D590" s="105" t="s">
        <v>547</v>
      </c>
      <c r="E590" s="496">
        <v>5</v>
      </c>
      <c r="F590" s="105" t="s">
        <v>546</v>
      </c>
      <c r="H590" s="105">
        <f>'Справка 6'!H20</f>
        <v>1136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31.12.2018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31.12.2018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31.12.2018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31.12.2018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31.12.2018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31.12.2018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31.12.2018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31.12.2018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31.12.2018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31.12.2018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31.12.2018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31.12.2018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31.12.2018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31.12.2018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31.12.2018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31.12.2018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31.12.2018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31.12.2018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31.12.2018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31.12.2018 г.</v>
      </c>
      <c r="D610" s="105" t="s">
        <v>583</v>
      </c>
      <c r="E610" s="496">
        <v>5</v>
      </c>
      <c r="F610" s="105" t="s">
        <v>582</v>
      </c>
      <c r="H610" s="105">
        <f>'Справка 6'!H42</f>
        <v>1136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31.12.2018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31.12.2018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31.12.2018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31.12.2018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31.12.2018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31.12.2018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31.12.2018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31.12.2018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31.12.2018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31.12.2018 г.</v>
      </c>
      <c r="D620" s="105" t="s">
        <v>547</v>
      </c>
      <c r="E620" s="496">
        <v>6</v>
      </c>
      <c r="F620" s="105" t="s">
        <v>546</v>
      </c>
      <c r="H620" s="105">
        <f>'Справка 6'!I20</f>
        <v>294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31.12.2018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31.12.2018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31.12.2018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31.12.2018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31.12.2018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31.12.2018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31.12.2018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31.12.2018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31.12.2018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31.12.2018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31.12.2018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31.12.2018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31.12.2018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31.12.2018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31.12.2018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31.12.2018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31.12.2018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31.12.2018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31.12.2018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31.12.2018 г.</v>
      </c>
      <c r="D640" s="105" t="s">
        <v>583</v>
      </c>
      <c r="E640" s="496">
        <v>6</v>
      </c>
      <c r="F640" s="105" t="s">
        <v>582</v>
      </c>
      <c r="H640" s="105">
        <f>'Справка 6'!I42</f>
        <v>294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31.12.2018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31.12.2018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31.12.2018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31.12.2018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31.12.2018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31.12.2018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31.12.2018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31.12.2018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31.12.2018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31.12.2018 г.</v>
      </c>
      <c r="D650" s="105" t="s">
        <v>547</v>
      </c>
      <c r="E650" s="496">
        <v>7</v>
      </c>
      <c r="F650" s="105" t="s">
        <v>546</v>
      </c>
      <c r="H650" s="105">
        <f>'Справка 6'!J20</f>
        <v>38696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31.12.2018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31.12.2018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31.12.2018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31.12.2018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31.12.2018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31.12.2018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31.12.2018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31.12.2018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31.12.2018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31.12.2018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31.12.2018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31.12.2018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31.12.2018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31.12.2018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31.12.2018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31.12.2018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31.12.2018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31.12.2018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31.12.2018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31.12.2018 г.</v>
      </c>
      <c r="D670" s="105" t="s">
        <v>583</v>
      </c>
      <c r="E670" s="496">
        <v>7</v>
      </c>
      <c r="F670" s="105" t="s">
        <v>582</v>
      </c>
      <c r="H670" s="105">
        <f>'Справка 6'!J42</f>
        <v>38696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31.12.2018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31.12.2018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31.12.2018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31.12.2018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31.12.2018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31.12.2018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31.12.2018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31.12.2018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31.12.2018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31.12.2018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31.12.2018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31.12.2018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31.12.2018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31.12.2018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31.12.2018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31.12.2018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31.12.2018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31.12.2018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31.12.2018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31.12.2018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31.12.2018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31.12.2018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31.12.2018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31.12.2018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31.12.2018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31.12.2018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31.12.2018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31.12.2018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31.12.2018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31.12.2018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31.12.2018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31.12.2018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31.12.2018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31.12.2018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31.12.2018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31.12.2018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31.12.2018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31.12.2018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31.12.2018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31.12.2018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31.12.2018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31.12.2018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31.12.2018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31.12.2018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31.12.2018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31.12.2018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31.12.2018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31.12.2018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31.12.2018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31.12.2018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31.12.2018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31.12.2018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31.12.2018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31.12.2018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31.12.2018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31.12.2018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31.12.2018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31.12.2018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31.12.2018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31.12.2018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31.12.2018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31.12.2018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31.12.2018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31.12.2018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31.12.2018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31.12.2018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31.12.2018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31.12.2018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31.12.2018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31.12.2018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31.12.2018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31.12.2018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31.12.2018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31.12.2018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31.12.2018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31.12.2018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31.12.2018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31.12.2018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31.12.2018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31.12.2018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31.12.2018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31.12.2018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31.12.2018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31.12.2018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31.12.2018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31.12.2018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31.12.2018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31.12.2018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31.12.2018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31.12.2018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31.12.2018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31.12.2018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31.12.2018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31.12.2018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31.12.2018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31.12.2018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31.12.2018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31.12.2018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31.12.2018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31.12.2018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31.12.2018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31.12.2018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31.12.2018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31.12.2018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31.12.2018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31.12.2018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31.12.2018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31.12.2018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31.12.2018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31.12.2018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31.12.2018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31.12.2018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31.12.2018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31.12.2018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31.12.2018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31.12.2018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31.12.2018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31.12.2018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31.12.2018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31.12.2018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31.12.2018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31.12.2018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31.12.2018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31.12.2018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31.12.2018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31.12.2018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31.12.2018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31.12.2018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31.12.2018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31.12.2018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31.12.2018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31.12.2018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31.12.2018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31.12.2018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31.12.2018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31.12.2018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31.12.2018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31.12.2018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31.12.2018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31.12.2018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31.12.2018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31.12.2018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31.12.2018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31.12.2018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31.12.2018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31.12.2018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31.12.2018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31.12.2018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31.12.2018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31.12.2018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31.12.2018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31.12.2018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31.12.2018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31.12.2018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31.12.2018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31.12.2018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31.12.2018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31.12.2018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31.12.2018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31.12.2018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31.12.2018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31.12.2018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31.12.2018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31.12.2018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31.12.2018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31.12.2018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31.12.2018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31.12.2018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31.12.2018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31.12.2018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31.12.2018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31.12.2018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31.12.2018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31.12.2018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31.12.2018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31.12.2018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31.12.2018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31.12.2018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31.12.2018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31.12.2018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31.12.2018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31.12.2018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31.12.2018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31.12.2018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31.12.2018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31.12.2018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31.12.2018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31.12.2018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31.12.2018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31.12.2018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31.12.2018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31.12.2018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31.12.2018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31.12.2018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31.12.2018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31.12.2018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31.12.2018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31.12.2018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31.12.2018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31.12.2018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31.12.2018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31.12.2018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31.12.2018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31.12.2018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31.12.2018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31.12.2018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31.12.2018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31.12.2018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31.12.2018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31.12.2018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31.12.2018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31.12.2018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31.12.2018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31.12.2018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31.12.2018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31.12.2018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31.12.2018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31.12.2018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31.12.2018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31.12.2018 г.</v>
      </c>
      <c r="D890" s="105" t="s">
        <v>547</v>
      </c>
      <c r="E890" s="496">
        <v>15</v>
      </c>
      <c r="F890" s="105" t="s">
        <v>546</v>
      </c>
      <c r="H890" s="105">
        <f>'Справка 6'!R20</f>
        <v>38696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31.12.2018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31.12.2018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31.12.2018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31.12.2018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31.12.2018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31.12.2018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31.12.2018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31.12.2018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31.12.2018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31.12.2018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31.12.2018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31.12.2018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31.12.2018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31.12.2018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31.12.2018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31.12.2018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31.12.2018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31.12.2018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31.12.2018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31.12.2018 г.</v>
      </c>
      <c r="D910" s="105" t="s">
        <v>583</v>
      </c>
      <c r="E910" s="496">
        <v>15</v>
      </c>
      <c r="F910" s="105" t="s">
        <v>582</v>
      </c>
      <c r="H910" s="105">
        <f>'Справка 6'!R42</f>
        <v>38696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31.12.2018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31.12.2018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31.12.2018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31.12.2018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31.12.2018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31.12.2018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31.12.2018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31.12.2018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31.12.2018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31.12.2018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31.12.2018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31.12.2018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31.12.2018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31.12.2018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31.12.2018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31.12.2018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14760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31.12.2018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1027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31.12.2018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31.12.2018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31.12.2018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31.12.2018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31.12.2018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31.12.2018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31.12.2018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31.12.2018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31.12.2018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31.12.2018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31.12.2018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31.12.2018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31.12.2018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31.12.2018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15796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31.12.2018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15796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31.12.2018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31.12.2018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31.12.2018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31.12.2018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31.12.2018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31.12.2018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31.12.2018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31.12.2018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31.12.2018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31.12.2018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31.12.2018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31.12.2018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31.12.2018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31.12.2018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31.12.2018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31.12.2018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31.12.2018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1027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31.12.2018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31.12.2018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31.12.2018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31.12.2018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31.12.2018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31.12.2018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31.12.2018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31.12.2018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31.12.2018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9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31.12.2018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31.12.2018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31.12.2018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31.12.2018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31.12.2018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1047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31.12.2018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1047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31.12.2018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31.12.2018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31.12.2018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31.12.2018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31.12.2018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31.12.2018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31.12.2018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31.12.2018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31.12.2018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31.12.2018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31.12.2018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31.12.2018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31.12.2018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31.12.2018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31.12.2018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31.12.2018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14749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31.12.2018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31.12.2018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31.12.2018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31.12.2018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31.12.2018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31.12.2018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31.12.2018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31.12.2018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31.12.2018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31.12.2018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31.12.2018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31.12.2018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31.12.2018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31.12.2018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31.12.2018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14749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31.12.2018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14749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31.12.2018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31.12.2018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31.12.2018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31.12.2018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31.12.2018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20998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31.12.2018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20998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31.12.2018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31.12.2018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31.12.2018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31.12.2018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31.12.2018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31.12.2018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11735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31.12.2018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31.12.2018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31.12.2018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32733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31.12.2018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31.12.2018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31.12.2018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31.12.2018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31.12.2018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31.12.2018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3741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31.12.2018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3741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31.12.2018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31.12.2018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31.12.2018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31.12.2018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4197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31.12.2018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31.12.2018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4197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31.12.2018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31.12.2018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31.12.2018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4277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31.12.2018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31.12.2018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79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31.12.2018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962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31.12.2018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31.12.2018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3234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31.12.2018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31.12.2018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3001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31.12.2018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233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31.12.2018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31.12.2018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59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31.12.2018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12274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31.12.2018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45007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31.12.2018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31.12.2018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31.12.2018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31.12.2018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31.12.2018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31.12.2018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31.12.2018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31.12.2018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31.12.2018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31.12.2018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31.12.2018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31.12.2018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31.12.2018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31.12.2018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31.12.2018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31.12.2018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31.12.2018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31.12.2018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31.12.2018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31.12.2018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31.12.2018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3741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31.12.2018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3741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31.12.2018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31.12.2018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31.12.2018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31.12.2018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4197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31.12.2018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31.12.2018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4197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31.12.2018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31.12.2018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31.12.2018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4277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31.12.2018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31.12.2018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79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31.12.2018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962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31.12.2018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31.12.2018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3234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31.12.2018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31.12.2018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3001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31.12.2018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233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31.12.2018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31.12.2018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59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31.12.2018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12274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31.12.2018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12274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31.12.2018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31.12.2018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31.12.2018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31.12.2018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31.12.2018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20998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31.12.2018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20998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31.12.2018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31.12.2018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31.12.2018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31.12.2018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31.12.2018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31.12.2018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11735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31.12.2018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31.12.2018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31.12.2018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32733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31.12.2018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31.12.2018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31.12.2018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31.12.2018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31.12.2018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31.12.2018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31.12.2018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31.12.2018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31.12.2018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31.12.2018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31.12.2018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31.12.2018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31.12.2018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31.12.2018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31.12.2018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31.12.2018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31.12.2018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31.12.2018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31.12.2018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31.12.2018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31.12.2018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31.12.2018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31.12.2018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31.12.2018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31.12.2018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31.12.2018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31.12.2018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31.12.2018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32733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31.12.2018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31.12.2018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31.12.2018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31.12.2018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31.12.2018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31.12.2018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31.12.2018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31.12.2018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31.12.2018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31.12.2018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31.12.2018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31.12.2018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31.12.2018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31.12.2018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31.12.2018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31.12.2018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31.12.2018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31.12.2018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31.12.2018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31.12.2018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31.12.2018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31.12.2018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31.12.2018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31.12.2018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31.12.2018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31.12.2018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31.12.2018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31.12.2018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31.12.2018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31.12.2018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31.12.2018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31.12.2018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31.12.2018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31.12.2018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31.12.2018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31.12.2018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31.12.2018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31.12.2018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31.12.2018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31.12.2018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31.12.2018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31.12.2018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31.12.2018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31.12.2018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31.12.2018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31.12.2018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31.12.2018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31.12.2018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31.12.2018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31.12.2018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31.12.2018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31.12.2018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31.12.2018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31.12.2018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31.12.2018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31.12.2018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31.12.2018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31.12.2018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31.12.2018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31.12.2018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31.12.2018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31.12.2018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31.12.2018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31.12.2018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31.12.2018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31.12.2018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31.12.2018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31.12.2018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31.12.2018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31.12.2018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31.12.2018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31.12.2018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31.12.2018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31.12.2018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31.12.2018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31.12.2018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31.12.2018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31.12.2018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31.12.2018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31.12.2018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31.12.2018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31.12.2018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31.12.2018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31.12.2018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31.12.2018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31.12.2018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31.12.2018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31.12.2018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31.12.2018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31.12.2018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31.12.2018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31.12.2018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31.12.2018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31.12.2018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31.12.2018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31.12.2018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31.12.2018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31.12.2018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31.12.2018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31.12.2018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31.12.2018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31.12.2018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31.12.2018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31.12.2018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31.12.2018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31.12.2018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31.12.2018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31.12.2018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31.12.2018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31.12.2018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31.12.2018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31.12.2018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31.12.2018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31.12.2018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31.12.2018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31.12.2018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31.12.2018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31.12.2018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31.12.2018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31.12.2018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31.12.2018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31.12.2018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31.12.2018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31.12.2018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31.12.2018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31.12.2018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31.12.2018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31.12.2018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31.12.2018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31.12.2018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31.12.2018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31.12.2018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31.12.2018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31.12.2018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31.12.2018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31.12.2018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31.12.2018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31.12.2018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31.12.2018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31.12.2018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31.12.2018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31.12.2018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31.12.2018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31.12.2018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31.12.2018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31.12.2018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31.12.2018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31.12.2018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31.12.2018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31.12.2018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31.12.2018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31.12.2018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31.12.2018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31.12.2018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31.12.2018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31.12.2018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31.12.2018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31.12.2018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31.12.2018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31.12.2018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31.12.2018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31.12.2018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31.12.2018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31.12.2018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31.12.2018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31.12.2018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31.12.2018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31.12.2018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31.12.2018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31.12.2018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31.12.2018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31.12.2018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31.12.2018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31.12.2018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31.12.2018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31.12.2018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31.12.2018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31.12.2018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31.12.2018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31.12.2018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31.12.2018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31.12.2018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31.12.2018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31.12.2018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31.12.2018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31.12.2018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31.12.2018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31.12.2018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31.12.2018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31.12.2018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31.12.2018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31.12.2018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31.12.2018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31.12.2018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31.12.2018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31.12.2018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31.12.2018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G56" activeCellId="1" sqref="G71 G5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f>47492-9638+842</f>
        <v>38696</v>
      </c>
      <c r="D21" s="477">
        <v>59215</v>
      </c>
      <c r="E21" s="89" t="s">
        <v>58</v>
      </c>
      <c r="F21" s="93" t="s">
        <v>59</v>
      </c>
      <c r="G21" s="197">
        <v>3888</v>
      </c>
      <c r="H21" s="196">
        <v>3888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4732</v>
      </c>
      <c r="H26" s="598">
        <f>H20+H21+H22</f>
        <v>4732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3742</v>
      </c>
      <c r="H28" s="596">
        <f>SUM(H29:H31)</f>
        <v>2693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5708</v>
      </c>
      <c r="H29" s="197">
        <f>4659</f>
        <v>4659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-1966</v>
      </c>
      <c r="H30" s="197">
        <v>-1966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513</v>
      </c>
      <c r="H32" s="197">
        <v>1048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4255</v>
      </c>
      <c r="H34" s="598">
        <f>H28+H32+H33</f>
        <v>3741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9637</v>
      </c>
      <c r="H37" s="600">
        <f>H26+H18+H34</f>
        <v>9123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20998</v>
      </c>
      <c r="H45" s="197">
        <v>15378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11735</v>
      </c>
      <c r="H48" s="197">
        <v>15647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32733</v>
      </c>
      <c r="H50" s="596">
        <f>SUM(H44:H49)</f>
        <v>31025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38696</v>
      </c>
      <c r="D56" s="602">
        <f>D20+D21+D22+D28+D33+D46+D52+D54+D55</f>
        <v>59215</v>
      </c>
      <c r="E56" s="100" t="s">
        <v>850</v>
      </c>
      <c r="F56" s="99" t="s">
        <v>172</v>
      </c>
      <c r="G56" s="599">
        <f>G50+G52+G53+G54+G55</f>
        <v>32733</v>
      </c>
      <c r="H56" s="600">
        <f>H50+H52+H53+H54+H55</f>
        <v>31025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3741</v>
      </c>
      <c r="H59" s="197">
        <v>18431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3911+286</f>
        <v>4197</v>
      </c>
      <c r="H60" s="197">
        <v>2278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4277</v>
      </c>
      <c r="H61" s="596">
        <f>SUM(H62:H68)</f>
        <v>752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79</v>
      </c>
      <c r="H64" s="197">
        <v>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962</v>
      </c>
      <c r="H65" s="197">
        <v>622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3001+233</f>
        <v>3234</v>
      </c>
      <c r="H68" s="197">
        <f>94+25</f>
        <v>119</v>
      </c>
    </row>
    <row r="69" spans="1:8" ht="15.75">
      <c r="A69" s="89" t="s">
        <v>210</v>
      </c>
      <c r="B69" s="91" t="s">
        <v>211</v>
      </c>
      <c r="C69" s="197">
        <f>624+14136</f>
        <v>14760</v>
      </c>
      <c r="D69" s="196">
        <v>42</v>
      </c>
      <c r="E69" s="201" t="s">
        <v>79</v>
      </c>
      <c r="F69" s="93" t="s">
        <v>216</v>
      </c>
      <c r="G69" s="197">
        <v>59</v>
      </c>
      <c r="H69" s="197">
        <f>2+9</f>
        <v>11</v>
      </c>
    </row>
    <row r="70" spans="1:8" ht="15.75">
      <c r="A70" s="89" t="s">
        <v>214</v>
      </c>
      <c r="B70" s="91" t="s">
        <v>215</v>
      </c>
      <c r="C70" s="197">
        <v>1027</v>
      </c>
      <c r="D70" s="196">
        <v>1524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12274</v>
      </c>
      <c r="H71" s="598">
        <f>H59+H60+H61+H69+H70</f>
        <v>21472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6+3</f>
        <v>9</v>
      </c>
      <c r="D75" s="196">
        <v>42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15796</v>
      </c>
      <c r="D76" s="598">
        <f>SUM(D68:D75)</f>
        <v>1608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12274</v>
      </c>
      <c r="H79" s="600">
        <f>H71+H73+H75+H77</f>
        <v>21472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152</v>
      </c>
      <c r="D89" s="196">
        <v>796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152</v>
      </c>
      <c r="D92" s="598">
        <f>SUM(D88:D91)</f>
        <v>797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15948</v>
      </c>
      <c r="D94" s="602">
        <f>D65+D76+D85+D92+D93</f>
        <v>2405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54644</v>
      </c>
      <c r="D95" s="604">
        <f>D94+D56</f>
        <v>61620</v>
      </c>
      <c r="E95" s="229" t="s">
        <v>942</v>
      </c>
      <c r="F95" s="489" t="s">
        <v>268</v>
      </c>
      <c r="G95" s="603">
        <f>G37+G40+G56+G79</f>
        <v>54644</v>
      </c>
      <c r="H95" s="604">
        <f>H37+H40+H56+H79</f>
        <v>61620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29.01.2019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188</v>
      </c>
      <c r="D13" s="316">
        <v>254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1418</v>
      </c>
      <c r="H14" s="316">
        <v>1612</v>
      </c>
    </row>
    <row r="15" spans="1:8" ht="15.75">
      <c r="A15" s="194" t="s">
        <v>287</v>
      </c>
      <c r="B15" s="190" t="s">
        <v>288</v>
      </c>
      <c r="C15" s="316">
        <v>18</v>
      </c>
      <c r="D15" s="316">
        <v>19</v>
      </c>
      <c r="E15" s="245" t="s">
        <v>79</v>
      </c>
      <c r="F15" s="240" t="s">
        <v>289</v>
      </c>
      <c r="G15" s="316">
        <f>8100+93+14900+842</f>
        <v>23935</v>
      </c>
      <c r="H15" s="316">
        <v>9281</v>
      </c>
    </row>
    <row r="16" spans="1:8" ht="15.75">
      <c r="A16" s="194" t="s">
        <v>290</v>
      </c>
      <c r="B16" s="190" t="s">
        <v>291</v>
      </c>
      <c r="C16" s="316">
        <v>2</v>
      </c>
      <c r="D16" s="316">
        <v>2</v>
      </c>
      <c r="E16" s="236" t="s">
        <v>52</v>
      </c>
      <c r="F16" s="264" t="s">
        <v>292</v>
      </c>
      <c r="G16" s="628">
        <f>SUM(G12:G15)</f>
        <v>25353</v>
      </c>
      <c r="H16" s="629">
        <f>SUM(H12:H15)</f>
        <v>10893</v>
      </c>
    </row>
    <row r="17" spans="1:8" ht="31.5">
      <c r="A17" s="194" t="s">
        <v>293</v>
      </c>
      <c r="B17" s="190" t="s">
        <v>294</v>
      </c>
      <c r="C17" s="316">
        <f>12235+9638</f>
        <v>21873</v>
      </c>
      <c r="D17" s="316">
        <v>6527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302</v>
      </c>
      <c r="D19" s="316">
        <v>413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22383</v>
      </c>
      <c r="D22" s="629">
        <f>SUM(D12:D18)+D19</f>
        <v>7215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2373+39</f>
        <v>2412</v>
      </c>
      <c r="D25" s="316">
        <v>2559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45</v>
      </c>
      <c r="D28" s="316">
        <v>71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2457</v>
      </c>
      <c r="D29" s="629">
        <f>SUM(D25:D28)</f>
        <v>2630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24840</v>
      </c>
      <c r="D31" s="635">
        <f>D29+D22</f>
        <v>9845</v>
      </c>
      <c r="E31" s="251" t="s">
        <v>824</v>
      </c>
      <c r="F31" s="266" t="s">
        <v>331</v>
      </c>
      <c r="G31" s="253">
        <f>G16+G18+G27</f>
        <v>25353</v>
      </c>
      <c r="H31" s="254">
        <f>H16+H18+H27</f>
        <v>10893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513</v>
      </c>
      <c r="D33" s="244">
        <f>IF((H31-D31)&gt;0,H31-D31,0)</f>
        <v>1048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24840</v>
      </c>
      <c r="D36" s="637">
        <f>D31-D34+D35</f>
        <v>9845</v>
      </c>
      <c r="E36" s="262" t="s">
        <v>346</v>
      </c>
      <c r="F36" s="256" t="s">
        <v>347</v>
      </c>
      <c r="G36" s="267">
        <f>G35-G34+G31</f>
        <v>25353</v>
      </c>
      <c r="H36" s="268">
        <f>H35-H34+H31</f>
        <v>10893</v>
      </c>
    </row>
    <row r="37" spans="1:8" ht="15.75">
      <c r="A37" s="261" t="s">
        <v>348</v>
      </c>
      <c r="B37" s="231" t="s">
        <v>349</v>
      </c>
      <c r="C37" s="634">
        <f>IF((G36-C36)&gt;0,G36-C36,0)</f>
        <v>513</v>
      </c>
      <c r="D37" s="635">
        <f>IF((H36-D36)&gt;0,H36-D36,0)</f>
        <v>1048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513</v>
      </c>
      <c r="D42" s="244">
        <f>+IF((H36-D36-D38)&gt;0,H36-D36-D38,0)</f>
        <v>1048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513</v>
      </c>
      <c r="D44" s="268">
        <f>IF(H42=0,IF(D42-D43&gt;0,D42-D43+H43,0),IF(H42-H43&lt;0,H43-H42+D42,0))</f>
        <v>1048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25353</v>
      </c>
      <c r="D45" s="631">
        <f>D36+D38+D42</f>
        <v>10893</v>
      </c>
      <c r="E45" s="270" t="s">
        <v>373</v>
      </c>
      <c r="F45" s="272" t="s">
        <v>374</v>
      </c>
      <c r="G45" s="630">
        <f>G42+G36</f>
        <v>25353</v>
      </c>
      <c r="H45" s="631">
        <f>H42+H36</f>
        <v>10893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29.01.2019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13097-11242</f>
        <v>1855</v>
      </c>
      <c r="D11" s="197">
        <f>11231-7591</f>
        <v>3640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-163</v>
      </c>
      <c r="D12" s="197">
        <f>-13441+12099</f>
        <v>-1342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</v>
      </c>
      <c r="D14" s="197">
        <v>-21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-303</v>
      </c>
      <c r="D15" s="197">
        <f>2382-169</f>
        <v>2213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31-155</f>
        <v>-124</v>
      </c>
      <c r="D20" s="197">
        <f>889-2594</f>
        <v>-1705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1242</v>
      </c>
      <c r="D21" s="659">
        <f>SUM(D11:D20)</f>
        <v>2785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f>-125-540-243-11130-186</f>
        <v>-12224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f>340+11242</f>
        <v>11582</v>
      </c>
      <c r="D24" s="197">
        <f>7591+622</f>
        <v>8213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11582</v>
      </c>
      <c r="D33" s="659">
        <f>SUM(D23:D32)</f>
        <v>-4011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>
        <v>-1956</v>
      </c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f>7650+71</f>
        <v>7721</v>
      </c>
      <c r="D37" s="197">
        <f>2740+2688</f>
        <v>5428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-5450-11324</f>
        <v>-16774</v>
      </c>
      <c r="D38" s="197">
        <f>-1799-536</f>
        <v>-2335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-2416</v>
      </c>
      <c r="D40" s="197">
        <v>-2562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-44</v>
      </c>
      <c r="D42" s="197">
        <v>-71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-13469</v>
      </c>
      <c r="D43" s="661">
        <f>SUM(D35:D42)</f>
        <v>460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-645</v>
      </c>
      <c r="D44" s="307">
        <f>D43+D33+D21</f>
        <v>-766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797</v>
      </c>
      <c r="D45" s="309">
        <v>1563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152</v>
      </c>
      <c r="D46" s="311">
        <f>D45+D44</f>
        <v>797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>
        <v>797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29.01.2019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3888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5707</v>
      </c>
      <c r="J13" s="584">
        <f>'1-Баланс'!H30+'1-Баланс'!H33</f>
        <v>-1966</v>
      </c>
      <c r="K13" s="585"/>
      <c r="L13" s="584">
        <f>SUM(C13:K13)</f>
        <v>9123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3888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5707</v>
      </c>
      <c r="J17" s="653">
        <f t="shared" si="2"/>
        <v>-1966</v>
      </c>
      <c r="K17" s="653">
        <f t="shared" si="2"/>
        <v>0</v>
      </c>
      <c r="L17" s="584">
        <f t="shared" si="1"/>
        <v>9123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513</v>
      </c>
      <c r="J18" s="584">
        <f>+'1-Баланс'!G33</f>
        <v>0</v>
      </c>
      <c r="K18" s="585"/>
      <c r="L18" s="584">
        <f t="shared" si="1"/>
        <v>513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1</v>
      </c>
      <c r="J30" s="316"/>
      <c r="K30" s="316"/>
      <c r="L30" s="584">
        <f t="shared" si="1"/>
        <v>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3888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6221</v>
      </c>
      <c r="J31" s="653">
        <f t="shared" si="6"/>
        <v>-1966</v>
      </c>
      <c r="K31" s="653">
        <f t="shared" si="6"/>
        <v>0</v>
      </c>
      <c r="L31" s="584">
        <f t="shared" si="1"/>
        <v>9637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3888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6221</v>
      </c>
      <c r="J34" s="587">
        <f t="shared" si="7"/>
        <v>-1966</v>
      </c>
      <c r="K34" s="587">
        <f t="shared" si="7"/>
        <v>0</v>
      </c>
      <c r="L34" s="651">
        <f t="shared" si="1"/>
        <v>9637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29.01.2019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53" sqref="H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31.12.2018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29.01.2019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21" sqref="I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59215</v>
      </c>
      <c r="E20" s="328">
        <v>513</v>
      </c>
      <c r="F20" s="328">
        <v>21874</v>
      </c>
      <c r="G20" s="329">
        <f t="shared" si="2"/>
        <v>37854</v>
      </c>
      <c r="H20" s="328">
        <v>1136</v>
      </c>
      <c r="I20" s="328">
        <v>294</v>
      </c>
      <c r="J20" s="329">
        <f t="shared" si="3"/>
        <v>38696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38696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59215</v>
      </c>
      <c r="E42" s="349">
        <f>E19+E20+E21+E27+E40+E41</f>
        <v>513</v>
      </c>
      <c r="F42" s="349">
        <f aca="true" t="shared" si="11" ref="F42:R42">F19+F20+F21+F27+F40+F41</f>
        <v>21874</v>
      </c>
      <c r="G42" s="349">
        <f t="shared" si="11"/>
        <v>37854</v>
      </c>
      <c r="H42" s="349">
        <f t="shared" si="11"/>
        <v>1136</v>
      </c>
      <c r="I42" s="349">
        <f t="shared" si="11"/>
        <v>294</v>
      </c>
      <c r="J42" s="349">
        <f t="shared" si="11"/>
        <v>38696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38696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29.01.2019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9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14760</v>
      </c>
      <c r="D30" s="368">
        <v>11</v>
      </c>
      <c r="E30" s="369">
        <f t="shared" si="0"/>
        <v>14749</v>
      </c>
      <c r="F30" s="133"/>
    </row>
    <row r="31" spans="1:6" ht="15.75">
      <c r="A31" s="370" t="s">
        <v>625</v>
      </c>
      <c r="B31" s="135" t="s">
        <v>626</v>
      </c>
      <c r="C31" s="368">
        <v>1027</v>
      </c>
      <c r="D31" s="368">
        <v>1027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</v>
      </c>
      <c r="D40" s="362">
        <f>SUM(D41:D44)</f>
        <v>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</v>
      </c>
      <c r="D44" s="368">
        <v>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15796</v>
      </c>
      <c r="D45" s="438">
        <f>D26+D30+D31+D33+D32+D34+D35+D40</f>
        <v>1047</v>
      </c>
      <c r="E45" s="439">
        <f>E26+E30+E31+E33+E32+E34+E35+E40</f>
        <v>14749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15796</v>
      </c>
      <c r="D46" s="444">
        <f>D45+D23+D21+D11</f>
        <v>1047</v>
      </c>
      <c r="E46" s="445">
        <f>E45+E23+E21+E11</f>
        <v>14749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20998</v>
      </c>
      <c r="D58" s="138">
        <f>D59+D61</f>
        <v>0</v>
      </c>
      <c r="E58" s="136">
        <f t="shared" si="1"/>
        <v>20998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20998</v>
      </c>
      <c r="D59" s="197"/>
      <c r="E59" s="136">
        <f t="shared" si="1"/>
        <v>20998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11735</v>
      </c>
      <c r="D65" s="197"/>
      <c r="E65" s="136">
        <f t="shared" si="1"/>
        <v>11735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32733</v>
      </c>
      <c r="D68" s="435">
        <f>D54+D58+D63+D64+D65+D66</f>
        <v>0</v>
      </c>
      <c r="E68" s="436">
        <f t="shared" si="1"/>
        <v>32733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3741</v>
      </c>
      <c r="D77" s="138">
        <f>D78+D80</f>
        <v>3741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3741</v>
      </c>
      <c r="D78" s="197">
        <v>3741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4197</v>
      </c>
      <c r="D82" s="138">
        <f>SUM(D83:D86)</f>
        <v>4197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4197</v>
      </c>
      <c r="D84" s="197">
        <v>4197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4277</v>
      </c>
      <c r="D87" s="134">
        <f>SUM(D88:D92)+D96</f>
        <v>4277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79</v>
      </c>
      <c r="D89" s="197">
        <v>79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962</v>
      </c>
      <c r="D90" s="197">
        <v>962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3234</v>
      </c>
      <c r="D92" s="138">
        <f>SUM(D93:D95)</f>
        <v>3234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3001</v>
      </c>
      <c r="D94" s="197">
        <v>3001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233</v>
      </c>
      <c r="D95" s="197">
        <v>233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59</v>
      </c>
      <c r="D97" s="197">
        <v>59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12274</v>
      </c>
      <c r="D98" s="433">
        <f>D87+D82+D77+D73+D97</f>
        <v>12274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45007</v>
      </c>
      <c r="D99" s="427">
        <f>D98+D70+D68</f>
        <v>12274</v>
      </c>
      <c r="E99" s="427">
        <f>E98+E70+E68</f>
        <v>32733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29.01.2019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29.01.2019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2019-01-29T15:24:44Z</dcterms:modified>
  <cp:category/>
  <cp:version/>
  <cp:contentType/>
  <cp:contentStatus/>
</cp:coreProperties>
</file>