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27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<sst xmlns="http://schemas.openxmlformats.org/spreadsheetml/2006/main" count="1060" uniqueCount="874">
  <si>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</si>
  <si>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</si>
  <si>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</si>
  <si>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</si>
  <si>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</si>
  <si>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</si>
  <si>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</si>
  <si>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</si>
  <si>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</si>
  <si>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</si>
  <si>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</si>
  <si>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</si>
  <si>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</si>
  <si>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</si>
  <si>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</si>
  <si>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</si>
  <si>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</si>
  <si>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</si>
  <si>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</si>
  <si>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</si>
  <si>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</si>
  <si>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</si>
  <si>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</si>
  <si>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</si>
  <si>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</si>
  <si>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</si>
  <si>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</si>
  <si>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</si>
  <si>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</si>
  <si>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</si>
  <si>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</si>
  <si>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</si>
  <si>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</si>
  <si>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</si>
  <si>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</si>
  <si>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</si>
  <si>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</si>
  <si>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</si>
  <si>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</si>
  <si>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</si>
  <si>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</si>
  <si>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</si>
  <si>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</si>
  <si>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</si>
  <si>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</si>
  <si>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</si>
  <si>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</si>
  <si>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</si>
  <si>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</si>
  <si>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</si>
  <si>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</si>
  <si>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</si>
  <si>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</si>
  <si>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</si>
  <si>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</si>
  <si>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</si>
  <si>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</si>
  <si>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</si>
  <si>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</si>
  <si>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</si>
  <si>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</si>
  <si>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</si>
  <si>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</si>
  <si>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</si>
  <si>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</si>
  <si>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</si>
  <si>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</si>
  <si>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</si>
  <si>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</si>
  <si>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</si>
  <si>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</si>
  <si>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</si>
  <si>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</si>
  <si>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</si>
  <si>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</si>
  <si>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</si>
  <si>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</si>
  <si>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</si>
  <si>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</si>
  <si>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</si>
  <si>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</si>
  <si>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</si>
  <si>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</si>
  <si>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</si>
  <si>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</si>
  <si>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</si>
  <si>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</si>
  <si>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</si>
  <si>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</si>
  <si>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</si>
  <si>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</si>
  <si>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</si>
  <si>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</si>
  <si>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</si>
  <si>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</si>
  <si>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</si>
  <si>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</si>
  <si>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</si>
  <si>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</si>
  <si>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</si>
  <si>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</si>
  <si>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</si>
  <si>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</si>
  <si>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</si>
  <si>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</si>
  <si>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</si>
  <si>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</si>
  <si>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</si>
  <si>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</si>
  <si>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</si>
  <si>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</si>
  <si>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</si>
  <si>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</si>
  <si>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</si>
  <si>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</si>
  <si>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</si>
  <si>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</si>
  <si>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</si>
  <si>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</si>
  <si>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</si>
  <si>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</si>
  <si>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</si>
  <si>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</si>
  <si>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</si>
  <si>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</si>
  <si>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</si>
  <si>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</si>
  <si>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</si>
  <si>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</si>
  <si>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</si>
  <si>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</si>
  <si>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</si>
  <si>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</si>
  <si>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</si>
  <si>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</si>
  <si>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</si>
  <si>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</si>
  <si>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</si>
  <si>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</si>
  <si>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</si>
  <si>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</si>
  <si>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</si>
  <si>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</si>
  <si>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</si>
  <si>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</si>
  <si>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</si>
  <si>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</si>
  <si>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</si>
  <si>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</si>
  <si>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</si>
  <si>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</si>
  <si>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</si>
  <si>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</si>
  <si>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</si>
  <si>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</si>
  <si>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</si>
  <si>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</si>
  <si>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</si>
  <si>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</si>
  <si>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</si>
  <si>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</si>
  <si>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</si>
  <si>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</si>
  <si>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</si>
  <si>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</si>
  <si>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</si>
  <si>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</si>
  <si>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</si>
  <si>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</si>
  <si>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</si>
  <si>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</si>
  <si>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</si>
  <si>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</si>
  <si>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</si>
  <si>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</si>
  <si>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</si>
  <si>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</si>
  <si>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</si>
  <si>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</si>
  <si>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</si>
  <si>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</si>
  <si>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</si>
  <si>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</si>
  <si>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</si>
  <si>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</si>
  <si>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</si>
  <si>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</si>
  <si>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</si>
  <si>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</si>
  <si>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</si>
  <si>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</si>
  <si>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</si>
  <si>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</si>
  <si>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</si>
  <si>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</si>
  <si>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</si>
  <si>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</si>
  <si>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</si>
  <si>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</si>
  <si>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</si>
  <si>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</si>
  <si>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</si>
  <si>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</si>
  <si>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</si>
  <si>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</si>
  <si>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</si>
  <si>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</si>
  <si>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</si>
  <si>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</si>
  <si>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</si>
  <si>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</si>
  <si>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</si>
  <si>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</si>
  <si>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</si>
  <si>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</si>
  <si>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</si>
  <si>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</si>
  <si>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</si>
  <si>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</si>
  <si>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</si>
  <si>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</si>
  <si>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</si>
  <si>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</si>
  <si>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</si>
  <si>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</si>
  <si>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</si>
  <si>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</si>
  <si>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</si>
  <si>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</si>
  <si>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</si>
  <si>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</si>
  <si>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</si>
  <si>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</si>
  <si>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</si>
  <si>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</si>
  <si>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</si>
  <si>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</si>
  <si>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</si>
  <si>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</si>
  <si>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</si>
  <si>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</si>
  <si>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</si>
  <si>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</si>
  <si>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</si>
  <si>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</si>
  <si>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</si>
  <si>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</si>
  <si>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</si>
  <si>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</si>
  <si>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</si>
  <si>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</si>
  <si>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</si>
  <si>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</si>
  <si>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</si>
  <si>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</si>
  <si>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</si>
  <si>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</si>
  <si>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</si>
  <si>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</si>
  <si>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</si>
  <si>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</si>
  <si>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</si>
  <si>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</si>
  <si>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</si>
  <si>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</si>
  <si>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</si>
  <si>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</si>
  <si>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</si>
  <si>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</si>
  <si>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</si>
  <si>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</si>
  <si>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</si>
  <si>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</si>
  <si>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</si>
  <si>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</si>
  <si>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</si>
  <si>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</si>
  <si>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</si>
  <si>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</si>
  <si>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</si>
  <si>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</si>
  <si>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</si>
  <si>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</si>
  <si>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</si>
  <si>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</si>
  <si>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</si>
  <si>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</si>
  <si>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</si>
  <si>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</si>
  <si>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</si>
  <si>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</si>
  <si>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</si>
  <si>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</si>
  <si>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</si>
  <si>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</si>
  <si>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</si>
  <si>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</si>
  <si>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</si>
  <si>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</si>
  <si>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</si>
  <si>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</si>
  <si>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</si>
  <si>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</si>
  <si>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</si>
  <si>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</si>
  <si>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</si>
  <si>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</si>
  <si>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</si>
  <si>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</si>
  <si>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</si>
  <si>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</si>
  <si>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</si>
  <si>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</si>
  <si>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</si>
  <si>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</si>
  <si>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</si>
  <si>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</si>
  <si>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</si>
  <si>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</si>
  <si>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</si>
  <si>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</si>
  <si>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</si>
  <si>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</si>
  <si>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</si>
  <si>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</si>
  <si>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</si>
  <si>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</si>
  <si>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</si>
  <si>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</si>
  <si>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</si>
  <si>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</si>
  <si>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</si>
  <si>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</si>
  <si>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</si>
  <si>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</si>
  <si>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</si>
  <si>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</si>
  <si>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</si>
  <si>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</si>
  <si>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</si>
  <si>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</si>
  <si>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</si>
  <si>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</si>
  <si>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</si>
  <si>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</si>
  <si>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</si>
  <si>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</si>
  <si>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</si>
  <si>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</si>
  <si>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</si>
  <si>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</si>
  <si>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</si>
  <si>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</si>
  <si>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</si>
  <si>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</si>
  <si>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</si>
  <si>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</si>
  <si>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</si>
  <si>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</si>
  <si>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</si>
  <si>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</si>
  <si>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</si>
  <si>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</si>
  <si>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</si>
  <si>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</si>
  <si>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</si>
  <si>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</si>
  <si>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</si>
  <si>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</si>
  <si>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</si>
  <si>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</si>
  <si>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</si>
  <si>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</si>
  <si>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</si>
  <si>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</si>
  <si>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</si>
  <si>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</si>
  <si>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</si>
  <si>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</si>
  <si>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</si>
  <si>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</si>
  <si>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</si>
  <si>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</si>
  <si>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</si>
  <si>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</si>
  <si>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</si>
  <si>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</si>
  <si>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</si>
  <si>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</si>
  <si>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</si>
  <si>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</si>
  <si>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</si>
  <si>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</si>
  <si>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</si>
  <si>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</si>
  <si>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</si>
  <si>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</si>
  <si>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</si>
  <si>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</si>
  <si>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</si>
  <si>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</si>
  <si>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</si>
  <si>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</si>
  <si>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</si>
  <si>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</si>
  <si>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</si>
  <si>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</si>
  <si>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</si>
  <si>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</si>
  <si>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</si>
  <si>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</si>
  <si>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</si>
  <si>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</si>
  <si>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</si>
  <si>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</si>
  <si>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</si>
  <si>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</si>
  <si>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</si>
  <si>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</si>
  <si>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</si>
  <si>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</si>
  <si>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</si>
  <si>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</si>
  <si>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</si>
  <si>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</si>
  <si>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</si>
  <si>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</si>
  <si>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</si>
  <si>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</si>
  <si>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</si>
  <si>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</si>
  <si>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</si>
  <si>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</si>
  <si>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</si>
  <si>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</si>
  <si>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</si>
  <si>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</si>
  <si>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</si>
  <si>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</si>
  <si>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</si>
  <si>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</si>
  <si>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</si>
  <si>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</si>
  <si>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</si>
  <si>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</si>
  <si>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</si>
  <si>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</si>
  <si>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</si>
  <si>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</si>
  <si>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</si>
  <si>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</si>
  <si>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</si>
  <si>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</si>
  <si>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</si>
  <si>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</si>
  <si>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</si>
  <si>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</si>
  <si>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</si>
  <si>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</si>
  <si>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</si>
  <si>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</si>
  <si>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</si>
  <si>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</si>
  <si>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</si>
  <si>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</si>
  <si>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</si>
  <si>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</si>
  <si>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</si>
  <si>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</si>
  <si>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</si>
  <si>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</si>
  <si>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</si>
  <si>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</si>
  <si>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</si>
  <si>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</si>
  <si>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</si>
  <si>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</si>
  <si>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</si>
  <si>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</si>
  <si>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</si>
  <si>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</si>
  <si>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</si>
  <si>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</si>
  <si>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</si>
  <si>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</si>
  <si>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</si>
  <si>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</si>
  <si>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</si>
  <si>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</si>
  <si>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</si>
  <si>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</si>
  <si>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</si>
  <si>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</si>
  <si>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</si>
  <si>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</si>
  <si>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</si>
  <si>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</si>
  <si>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</si>
  <si>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</si>
  <si>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</si>
  <si>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</si>
  <si>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</si>
  <si>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</si>
  <si>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</si>
  <si>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</si>
  <si>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</si>
  <si>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</si>
  <si>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</si>
  <si>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</si>
  <si>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</si>
  <si>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</si>
  <si>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</si>
  <si>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</si>
  <si>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</si>
  <si>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</si>
  <si>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</si>
  <si>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</si>
  <si>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</si>
  <si>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</si>
  <si>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</si>
  <si>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</si>
  <si>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</si>
  <si>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</si>
  <si>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</si>
  <si>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</si>
  <si>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</si>
  <si>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</si>
  <si>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</si>
  <si>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</si>
  <si>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</si>
  <si>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</si>
  <si>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</si>
  <si>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</si>
  <si>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</si>
  <si>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</si>
  <si>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</si>
  <si>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</si>
  <si>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</si>
  <si>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</si>
  <si>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</si>
  <si>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</si>
  <si>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</si>
  <si>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</si>
  <si>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</si>
  <si>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</si>
  <si>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</si>
  <si>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</si>
  <si>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</si>
  <si>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</si>
  <si>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</si>
  <si>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</si>
  <si>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</si>
  <si>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</si>
  <si>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</si>
  <si>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</si>
  <si>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</si>
  <si>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</si>
  <si>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</si>
  <si>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</si>
  <si>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</si>
  <si>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</si>
  <si>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</si>
  <si>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</si>
  <si>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</si>
  <si>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</si>
  <si>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</si>
  <si>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</si>
  <si>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</si>
  <si>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</si>
  <si>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</si>
  <si>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</si>
  <si>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</si>
  <si>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</si>
  <si>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</si>
  <si>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</si>
  <si>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</si>
  <si>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</si>
  <si>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</si>
  <si>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</si>
  <si>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</si>
  <si>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</si>
  <si>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</si>
  <si>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</si>
  <si>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</si>
  <si>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</si>
  <si>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</si>
  <si>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</si>
  <si>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</si>
  <si>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</si>
  <si>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</si>
  <si>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</si>
  <si>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</si>
  <si>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</si>
  <si>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</si>
  <si>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</si>
  <si>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</si>
  <si>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</si>
  <si>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</si>
  <si>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</si>
  <si>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</si>
  <si>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</si>
  <si>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</si>
  <si>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</si>
  <si>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</si>
  <si>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</si>
  <si>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</si>
  <si>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</si>
  <si>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</si>
  <si>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</si>
  <si>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</si>
  <si>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</si>
  <si>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</si>
  <si>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</si>
  <si>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</si>
  <si>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</si>
  <si>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</si>
  <si>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</si>
  <si>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</si>
  <si>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</si>
  <si>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</si>
  <si>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</si>
  <si>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</si>
  <si>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</si>
  <si>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</si>
  <si>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</si>
  <si>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</si>
  <si>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</si>
  <si>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</si>
  <si>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</si>
  <si>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</si>
  <si>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</si>
  <si>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</si>
  <si>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</si>
  <si>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</si>
  <si>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</si>
  <si>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</si>
  <si>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</si>
  <si>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</si>
  <si>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</si>
  <si>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</si>
  <si>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</si>
  <si>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</si>
  <si>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</si>
  <si>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</si>
  <si>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</si>
  <si>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</si>
  <si>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</si>
  <si>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</si>
  <si>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</si>
  <si>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</si>
  <si>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</si>
  <si>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</si>
  <si>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</si>
  <si>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</si>
  <si>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</si>
  <si>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</si>
  <si>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</si>
  <si>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</si>
  <si>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</si>
  <si>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</si>
  <si>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</si>
  <si>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</si>
  <si>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</si>
  <si>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</si>
  <si>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</si>
  <si>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</si>
  <si>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</si>
  <si>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</si>
  <si>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</si>
  <si>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</si>
  <si>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</si>
  <si>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</si>
  <si>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</si>
  <si>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</si>
  <si>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</si>
  <si>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</si>
  <si>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</si>
  <si>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</si>
  <si>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</si>
  <si>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</si>
  <si>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</si>
  <si>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</si>
  <si>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</si>
  <si>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</si>
  <si>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</si>
  <si>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</si>
  <si>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</si>
  <si>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</si>
  <si>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</si>
  <si>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</si>
  <si>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</si>
  <si>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</si>
  <si>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</si>
  <si>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</si>
  <si>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</si>
  <si>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</si>
  <si>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</si>
  <si>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</si>
  <si>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</si>
  <si>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</si>
  <si>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</si>
  <si>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</si>
  <si>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</si>
  <si>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</si>
  <si>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</si>
  <si>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</si>
  <si>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</si>
  <si>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</si>
  <si>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</si>
  <si>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</si>
  <si>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</si>
  <si>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</si>
  <si>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</si>
  <si>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</si>
  <si>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</si>
  <si>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</si>
  <si>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</si>
  <si>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</si>
  <si>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</si>
  <si>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</si>
  <si>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</si>
  <si>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</si>
  <si>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</si>
  <si>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</si>
  <si>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</si>
  <si>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</si>
  <si>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</si>
  <si>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</si>
  <si>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</si>
  <si>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</si>
  <si>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</si>
  <si>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</si>
  <si>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</si>
  <si>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</si>
  <si>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</si>
  <si>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</si>
  <si>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</si>
  <si>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</si>
  <si>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</si>
  <si>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</si>
  <si>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</si>
  <si>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</si>
  <si>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</si>
  <si>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</si>
  <si>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</si>
  <si>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</si>
  <si>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</si>
  <si>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</si>
  <si>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</si>
  <si>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</si>
  <si>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</si>
  <si>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</si>
  <si>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</si>
  <si>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</si>
  <si>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</si>
  <si>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</si>
  <si>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</si>
  <si>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</si>
  <si>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</si>
  <si>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</si>
  <si>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</si>
  <si>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</si>
  <si>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</si>
  <si>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</si>
  <si>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</si>
  <si>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</si>
  <si>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</si>
  <si>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</si>
  <si>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</si>
  <si>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</si>
  <si>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</si>
  <si>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</si>
  <si>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</si>
  <si>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</si>
  <si>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</si>
  <si>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</si>
  <si>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</si>
  <si>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</si>
  <si>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</si>
  <si>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</si>
  <si>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</si>
  <si>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</si>
  <si>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</si>
  <si>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</si>
  <si>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</si>
  <si>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</si>
  <si>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</si>
  <si>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</si>
  <si>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</si>
  <si>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</si>
  <si>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</si>
  <si>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</si>
  <si>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</si>
  <si>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</si>
  <si>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</si>
  <si>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</si>
  <si>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</si>
  <si>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</si>
  <si>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</si>
  <si>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</si>
  <si>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</si>
  <si>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</si>
  <si>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</si>
  <si>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</si>
  <si>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</si>
  <si>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</si>
  <si>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</si>
  <si>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</si>
  <si>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</si>
  <si>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</si>
  <si>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</si>
  <si>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</si>
  <si>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</si>
  <si>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</si>
  <si>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</si>
  <si>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</si>
  <si>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</si>
  <si>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</si>
  <si>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</si>
  <si>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</si>
  <si>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</si>
  <si>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</si>
  <si>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</si>
  <si>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</si>
  <si>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</si>
  <si>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</si>
  <si>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</si>
  <si>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</si>
  <si>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</si>
  <si>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</si>
  <si>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</si>
  <si>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</si>
  <si>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</si>
  <si>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</si>
  <si>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</si>
  <si>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</si>
  <si>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</si>
  <si>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</si>
  <si>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</si>
  <si>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</si>
  <si>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</si>
  <si>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</si>
  <si>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</si>
  <si>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</si>
  <si>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</si>
  <si>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</si>
  <si>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</si>
  <si>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</si>
  <si>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</si>
  <si>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</si>
  <si>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</si>
  <si>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</si>
  <si>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</si>
  <si>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</si>
  <si>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</si>
  <si>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</si>
  <si>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</si>
  <si>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</si>
  <si>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</si>
  <si>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</si>
  <si>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</si>
  <si>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</si>
  <si>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</si>
  <si>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</si>
  <si>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</si>
  <si>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</si>
  <si>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</si>
  <si>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</si>
  <si>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</si>
  <si>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</si>
  <si>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ВИНЪС АД</t>
  </si>
  <si>
    <t>1. ОЛ ТРЕЙД АД</t>
  </si>
  <si>
    <t>неконсолидиран</t>
  </si>
  <si>
    <t>01.01.2014-31.12.2014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</si>
</sst>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/m/yyyy&quot; &quot;&quot;г.&quot;;@"/>
    <numFmt numFmtId="181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78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81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80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81" fontId="9" fillId="0" borderId="32" xfId="61" applyNumberFormat="1" applyFont="1" applyBorder="1" applyAlignment="1" applyProtection="1">
      <alignment horizontal="left" vertical="top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81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81" fontId="9" fillId="0" borderId="0" xfId="59" applyNumberFormat="1" applyFont="1" applyBorder="1" applyAlignment="1" applyProtection="1">
      <alignment horizontal="center" vertical="justify" wrapText="1"/>
      <protection/>
    </xf>
    <xf numFmtId="181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81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81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80" zoomScaleNormal="80" zoomScalePageLayoutView="0" workbookViewId="0" topLeftCell="A49">
      <selection activeCell="A100" sqref="A100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870</v>
      </c>
      <c r="F3" s="217" t="s">
        <v>2</v>
      </c>
      <c r="G3" s="172"/>
      <c r="H3" s="461">
        <v>175002913</v>
      </c>
    </row>
    <row r="4" spans="1:8" ht="15">
      <c r="A4" s="575" t="s">
        <v>3</v>
      </c>
      <c r="B4" s="581"/>
      <c r="C4" s="581"/>
      <c r="D4" s="581"/>
      <c r="E4" s="504" t="s">
        <v>872</v>
      </c>
      <c r="F4" s="577" t="s">
        <v>4</v>
      </c>
      <c r="G4" s="578"/>
      <c r="H4" s="461" t="s">
        <v>159</v>
      </c>
    </row>
    <row r="5" spans="1:8" ht="15">
      <c r="A5" s="575" t="s">
        <v>5</v>
      </c>
      <c r="B5" s="576"/>
      <c r="C5" s="576"/>
      <c r="D5" s="576"/>
      <c r="E5" s="505" t="s">
        <v>873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589</v>
      </c>
      <c r="D11" s="151">
        <v>589</v>
      </c>
      <c r="E11" s="237" t="s">
        <v>22</v>
      </c>
      <c r="F11" s="242" t="s">
        <v>23</v>
      </c>
      <c r="G11" s="152">
        <v>3063</v>
      </c>
      <c r="H11" s="152">
        <v>3063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4</v>
      </c>
      <c r="D16" s="151">
        <v>2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3063</v>
      </c>
      <c r="H17" s="154">
        <f>H11+H14+H15+H16</f>
        <v>3063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4</v>
      </c>
      <c r="D18" s="151">
        <v>4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597</v>
      </c>
      <c r="D19" s="155">
        <f>SUM(D11:D18)</f>
        <v>595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>
        <v>15</v>
      </c>
      <c r="D21" s="151">
        <v>15</v>
      </c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-324</v>
      </c>
      <c r="H27" s="154">
        <f>SUM(H28:H30)</f>
        <v>-281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63</v>
      </c>
      <c r="H28" s="152">
        <v>63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-387</v>
      </c>
      <c r="H29" s="316">
        <v>-344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-130</v>
      </c>
      <c r="H32" s="316">
        <v>-43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-454</v>
      </c>
      <c r="H33" s="154">
        <f>H27+H31+H32</f>
        <v>-324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855</v>
      </c>
      <c r="B34" s="244" t="s">
        <v>105</v>
      </c>
      <c r="C34" s="155">
        <f>SUM(C35:C38)</f>
        <v>1660</v>
      </c>
      <c r="D34" s="155">
        <f>SUM(D35:D38)</f>
        <v>1660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2609</v>
      </c>
      <c r="H36" s="154">
        <f>H25+H17+H33</f>
        <v>2739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1660</v>
      </c>
      <c r="D37" s="151">
        <v>1660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25.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1660</v>
      </c>
      <c r="D45" s="155">
        <f>D34+D39+D44</f>
        <v>1660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2272</v>
      </c>
      <c r="D55" s="155">
        <f>D19+D20+D21+D27+D32+D45+D51+D53+D54</f>
        <v>2270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>
        <v>120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14</v>
      </c>
      <c r="D61" s="151">
        <v>5</v>
      </c>
      <c r="E61" s="243" t="s">
        <v>189</v>
      </c>
      <c r="F61" s="272" t="s">
        <v>190</v>
      </c>
      <c r="G61" s="154">
        <f>SUM(G62:G68)</f>
        <v>36</v>
      </c>
      <c r="H61" s="154">
        <f>SUM(H62:H68)</f>
        <v>15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14</v>
      </c>
      <c r="D64" s="155">
        <f>SUM(D58:D63)</f>
        <v>125</v>
      </c>
      <c r="E64" s="237" t="s">
        <v>200</v>
      </c>
      <c r="F64" s="242" t="s">
        <v>201</v>
      </c>
      <c r="G64" s="152">
        <v>27</v>
      </c>
      <c r="H64" s="152">
        <v>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</v>
      </c>
      <c r="H66" s="152">
        <v>2</v>
      </c>
    </row>
    <row r="67" spans="1:8" ht="15">
      <c r="A67" s="235" t="s">
        <v>207</v>
      </c>
      <c r="B67" s="241" t="s">
        <v>208</v>
      </c>
      <c r="C67" s="151">
        <v>219</v>
      </c>
      <c r="D67" s="151">
        <v>219</v>
      </c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>
        <v>7</v>
      </c>
      <c r="H68" s="152">
        <v>5</v>
      </c>
    </row>
    <row r="69" spans="1:8" ht="15">
      <c r="A69" s="235" t="s">
        <v>215</v>
      </c>
      <c r="B69" s="241" t="s">
        <v>216</v>
      </c>
      <c r="C69" s="151">
        <v>20</v>
      </c>
      <c r="D69" s="151">
        <v>9</v>
      </c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36</v>
      </c>
      <c r="H71" s="161">
        <f>H59+H60+H61+H69+H70</f>
        <v>15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2</v>
      </c>
      <c r="D72" s="151">
        <v>3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241</v>
      </c>
      <c r="D75" s="155">
        <f>SUM(D67:D74)</f>
        <v>231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36</v>
      </c>
      <c r="H79" s="162">
        <f>H71+H74+H75+H76</f>
        <v>15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118</v>
      </c>
      <c r="D87" s="151">
        <v>127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>
        <v>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118</v>
      </c>
      <c r="D91" s="155">
        <f>SUM(D87:D90)</f>
        <v>128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373</v>
      </c>
      <c r="D93" s="155">
        <f>D64+D75+D84+D91+D92</f>
        <v>484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2645</v>
      </c>
      <c r="D94" s="164">
        <f>D93+D55</f>
        <v>2754</v>
      </c>
      <c r="E94" s="449" t="s">
        <v>270</v>
      </c>
      <c r="F94" s="289" t="s">
        <v>271</v>
      </c>
      <c r="G94" s="165">
        <f>G36+G39+G55+G79</f>
        <v>2645</v>
      </c>
      <c r="H94" s="165">
        <f>H36+H39+H55+H79</f>
        <v>2754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79" t="s">
        <v>273</v>
      </c>
      <c r="D98" s="579"/>
      <c r="E98" s="579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9" t="s">
        <v>861</v>
      </c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7">
      <selection activeCell="B11" sqref="B11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ВИНЪС АД</v>
      </c>
      <c r="C2" s="584"/>
      <c r="D2" s="584"/>
      <c r="E2" s="584"/>
      <c r="F2" s="586" t="s">
        <v>2</v>
      </c>
      <c r="G2" s="586"/>
      <c r="H2" s="526">
        <f>'справка №1-БАЛАНС'!H3</f>
        <v>175002913</v>
      </c>
    </row>
    <row r="3" spans="1:8" ht="15">
      <c r="A3" s="467" t="s">
        <v>275</v>
      </c>
      <c r="B3" s="584" t="str">
        <f>'справка №1-БАЛАНС'!E4</f>
        <v>неконсолидиран</v>
      </c>
      <c r="C3" s="584"/>
      <c r="D3" s="584"/>
      <c r="E3" s="584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5" t="str">
        <f>'справка №1-БАЛАНС'!E5</f>
        <v>01.01.2014-31.12.2014</v>
      </c>
      <c r="C4" s="585"/>
      <c r="D4" s="585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>
        <v>1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49</v>
      </c>
      <c r="D10" s="46">
        <v>15</v>
      </c>
      <c r="E10" s="298" t="s">
        <v>289</v>
      </c>
      <c r="F10" s="549" t="s">
        <v>290</v>
      </c>
      <c r="G10" s="550">
        <v>63</v>
      </c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/>
      <c r="H11" s="550"/>
    </row>
    <row r="12" spans="1:8" ht="12">
      <c r="A12" s="298" t="s">
        <v>295</v>
      </c>
      <c r="B12" s="299" t="s">
        <v>296</v>
      </c>
      <c r="C12" s="46">
        <v>18</v>
      </c>
      <c r="D12" s="46">
        <v>6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>
        <v>4</v>
      </c>
      <c r="D13" s="46"/>
      <c r="E13" s="301" t="s">
        <v>51</v>
      </c>
      <c r="F13" s="551" t="s">
        <v>300</v>
      </c>
      <c r="G13" s="548">
        <f>SUM(G9:G12)</f>
        <v>63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120</v>
      </c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-25</v>
      </c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10</v>
      </c>
      <c r="D16" s="47"/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176</v>
      </c>
      <c r="D19" s="49">
        <f>SUM(D9:D15)+D16</f>
        <v>22</v>
      </c>
      <c r="E19" s="304" t="s">
        <v>317</v>
      </c>
      <c r="F19" s="552" t="s">
        <v>318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176</v>
      </c>
      <c r="D28" s="50">
        <f>D26+D19</f>
        <v>22</v>
      </c>
      <c r="E28" s="127" t="s">
        <v>339</v>
      </c>
      <c r="F28" s="554" t="s">
        <v>340</v>
      </c>
      <c r="G28" s="548">
        <f>G13+G15+G24</f>
        <v>63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113</v>
      </c>
      <c r="H30" s="53">
        <f>IF((D28-H28)&gt;0,D28-H28,0)</f>
        <v>22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857</v>
      </c>
      <c r="B31" s="306" t="s">
        <v>345</v>
      </c>
      <c r="C31" s="46"/>
      <c r="D31" s="46"/>
      <c r="E31" s="296" t="s">
        <v>860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>
        <v>17</v>
      </c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193</v>
      </c>
      <c r="D33" s="49">
        <f>D28-D31+D32</f>
        <v>22</v>
      </c>
      <c r="E33" s="127" t="s">
        <v>353</v>
      </c>
      <c r="F33" s="554" t="s">
        <v>354</v>
      </c>
      <c r="G33" s="53">
        <f>G32-G31+G28</f>
        <v>63</v>
      </c>
      <c r="H33" s="53">
        <f>H32-H31+H28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130</v>
      </c>
      <c r="H34" s="548">
        <f>IF((D33-H33)&gt;0,D33-H33,0)</f>
        <v>22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130</v>
      </c>
      <c r="H39" s="559">
        <f>IF(H34&gt;0,IF(D35+H34&lt;0,0,D35+H34),IF(D34-D35&lt;0,D35-D34,0))</f>
        <v>22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130</v>
      </c>
      <c r="H41" s="52">
        <f>IF(D39=0,IF(H39-H40&gt;0,H39-H40+D40,0),IF(D39-D40&lt;0,D40-D39+H40,0))</f>
        <v>22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193</v>
      </c>
      <c r="D42" s="53">
        <f>D33+D35+D39</f>
        <v>22</v>
      </c>
      <c r="E42" s="128" t="s">
        <v>380</v>
      </c>
      <c r="F42" s="129" t="s">
        <v>381</v>
      </c>
      <c r="G42" s="53">
        <f>G39+G33</f>
        <v>193</v>
      </c>
      <c r="H42" s="53">
        <f>H39+H33</f>
        <v>22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868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/>
      <c r="C48" s="427" t="s">
        <v>383</v>
      </c>
      <c r="D48" s="582"/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785</v>
      </c>
      <c r="D50" s="583"/>
      <c r="E50" s="583"/>
      <c r="F50" s="583"/>
      <c r="G50" s="583"/>
      <c r="H50" s="583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view="pageBreakPreview" zoomScale="98" zoomScaleSheetLayoutView="98" zoomScalePageLayoutView="0" workbookViewId="0" topLeftCell="A13">
      <selection activeCell="A19" sqref="A19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ВИНЪС АД</v>
      </c>
      <c r="C4" s="541" t="s">
        <v>2</v>
      </c>
      <c r="D4" s="541">
        <f>'справка №1-БАЛАНС'!H3</f>
        <v>175002913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01.01.2014-31.12.2014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76</v>
      </c>
      <c r="D10" s="54">
        <v>97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-60</v>
      </c>
      <c r="D11" s="54">
        <v>-88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-22</v>
      </c>
      <c r="D13" s="54">
        <v>-10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-2</v>
      </c>
      <c r="D14" s="54">
        <v>9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v>-2</v>
      </c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-10</v>
      </c>
      <c r="D20" s="55">
        <f>SUM(D10:D19)</f>
        <v>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/>
      <c r="D22" s="54">
        <v>-15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0</v>
      </c>
      <c r="D32" s="55">
        <f>SUM(D22:D31)</f>
        <v>-15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/>
      <c r="D36" s="54"/>
      <c r="E36" s="130"/>
      <c r="F36" s="130"/>
    </row>
    <row r="37" spans="1:6" ht="12">
      <c r="A37" s="332" t="s">
        <v>439</v>
      </c>
      <c r="B37" s="333" t="s">
        <v>440</v>
      </c>
      <c r="C37" s="54"/>
      <c r="D37" s="54"/>
      <c r="E37" s="130"/>
      <c r="F37" s="130"/>
    </row>
    <row r="38" spans="1:6" ht="12">
      <c r="A38" s="332" t="s">
        <v>441</v>
      </c>
      <c r="B38" s="333" t="s">
        <v>442</v>
      </c>
      <c r="C38" s="54"/>
      <c r="D38" s="54"/>
      <c r="E38" s="130"/>
      <c r="F38" s="130"/>
    </row>
    <row r="39" spans="1:6" ht="12">
      <c r="A39" s="332" t="s">
        <v>443</v>
      </c>
      <c r="B39" s="333" t="s">
        <v>444</v>
      </c>
      <c r="C39" s="54"/>
      <c r="D39" s="54"/>
      <c r="E39" s="130"/>
      <c r="F39" s="130"/>
    </row>
    <row r="40" spans="1:6" ht="12">
      <c r="A40" s="332" t="s">
        <v>445</v>
      </c>
      <c r="B40" s="333" t="s">
        <v>446</v>
      </c>
      <c r="C40" s="54"/>
      <c r="D40" s="54"/>
      <c r="E40" s="130"/>
      <c r="F40" s="130"/>
    </row>
    <row r="41" spans="1:8" ht="12">
      <c r="A41" s="332" t="s">
        <v>447</v>
      </c>
      <c r="B41" s="333" t="s">
        <v>448</v>
      </c>
      <c r="C41" s="54"/>
      <c r="D41" s="54"/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-10</v>
      </c>
      <c r="D43" s="55">
        <f>D42+D32+D20</f>
        <v>-7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128</v>
      </c>
      <c r="D44" s="132">
        <v>135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118</v>
      </c>
      <c r="D45" s="55">
        <f>D44+D43</f>
        <v>128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/>
      <c r="D46" s="56"/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383</v>
      </c>
      <c r="C50" s="588"/>
      <c r="D50" s="58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785</v>
      </c>
      <c r="C52" s="588"/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9">
      <selection activeCell="J16" sqref="J16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461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ВИНЪС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175002913</v>
      </c>
      <c r="N3" s="2"/>
    </row>
    <row r="4" spans="1:15" s="532" customFormat="1" ht="13.5" customHeight="1">
      <c r="A4" s="467" t="s">
        <v>462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01.01.2014-31.12.2014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3063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63</v>
      </c>
      <c r="J11" s="58">
        <f>'справка №1-БАЛАНС'!H29+'справка №1-БАЛАНС'!H32</f>
        <v>-387</v>
      </c>
      <c r="K11" s="60"/>
      <c r="L11" s="344">
        <f>SUM(C11:K11)</f>
        <v>2739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3063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63</v>
      </c>
      <c r="J15" s="61">
        <f t="shared" si="2"/>
        <v>-387</v>
      </c>
      <c r="K15" s="61">
        <f t="shared" si="2"/>
        <v>0</v>
      </c>
      <c r="L15" s="344">
        <f t="shared" si="1"/>
        <v>2739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-130</v>
      </c>
      <c r="K16" s="60"/>
      <c r="L16" s="344">
        <f t="shared" si="1"/>
        <v>-130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3063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63</v>
      </c>
      <c r="J29" s="59">
        <f t="shared" si="6"/>
        <v>-517</v>
      </c>
      <c r="K29" s="59">
        <f t="shared" si="6"/>
        <v>0</v>
      </c>
      <c r="L29" s="344">
        <f t="shared" si="1"/>
        <v>2609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3063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63</v>
      </c>
      <c r="J32" s="59">
        <f t="shared" si="7"/>
        <v>-517</v>
      </c>
      <c r="K32" s="59">
        <f t="shared" si="7"/>
        <v>0</v>
      </c>
      <c r="L32" s="344">
        <f t="shared" si="1"/>
        <v>2609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863</v>
      </c>
      <c r="B38" s="19"/>
      <c r="C38" s="15"/>
      <c r="D38" s="590" t="s">
        <v>523</v>
      </c>
      <c r="E38" s="590"/>
      <c r="F38" s="590"/>
      <c r="G38" s="590"/>
      <c r="H38" s="590"/>
      <c r="I38" s="590"/>
      <c r="J38" s="15" t="s">
        <v>864</v>
      </c>
      <c r="K38" s="15"/>
      <c r="L38" s="590"/>
      <c r="M38" s="59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F16">
      <selection activeCell="E15" sqref="E1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385</v>
      </c>
      <c r="B2" s="600"/>
      <c r="C2" s="601" t="str">
        <f>'справка №1-БАЛАНС'!E3</f>
        <v>ВИНЪС АД</v>
      </c>
      <c r="D2" s="601"/>
      <c r="E2" s="601"/>
      <c r="F2" s="601"/>
      <c r="G2" s="601"/>
      <c r="H2" s="60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175002913</v>
      </c>
      <c r="P2" s="483"/>
      <c r="Q2" s="483"/>
      <c r="R2" s="526"/>
    </row>
    <row r="3" spans="1:18" ht="15">
      <c r="A3" s="599" t="s">
        <v>5</v>
      </c>
      <c r="B3" s="600"/>
      <c r="C3" s="602" t="str">
        <f>'справка №1-БАЛАНС'!E5</f>
        <v>01.01.2014-31.12.2014</v>
      </c>
      <c r="D3" s="602"/>
      <c r="E3" s="602"/>
      <c r="F3" s="485"/>
      <c r="G3" s="485"/>
      <c r="H3" s="485"/>
      <c r="I3" s="485"/>
      <c r="J3" s="485"/>
      <c r="K3" s="485"/>
      <c r="L3" s="485"/>
      <c r="M3" s="607" t="s">
        <v>4</v>
      </c>
      <c r="N3" s="607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525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526</v>
      </c>
    </row>
    <row r="5" spans="1:18" s="100" customFormat="1" ht="30.75" customHeight="1">
      <c r="A5" s="608" t="s">
        <v>465</v>
      </c>
      <c r="B5" s="609"/>
      <c r="C5" s="596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605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605" t="s">
        <v>531</v>
      </c>
      <c r="R5" s="605" t="s">
        <v>532</v>
      </c>
    </row>
    <row r="6" spans="1:18" s="100" customFormat="1" ht="48">
      <c r="A6" s="610"/>
      <c r="B6" s="611"/>
      <c r="C6" s="597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606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606"/>
      <c r="R6" s="606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>
        <v>589</v>
      </c>
      <c r="E9" s="189"/>
      <c r="F9" s="189"/>
      <c r="G9" s="74">
        <f>D9+E9-F9</f>
        <v>589</v>
      </c>
      <c r="H9" s="65"/>
      <c r="I9" s="65"/>
      <c r="J9" s="74">
        <f>G9+H9-I9</f>
        <v>589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589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>
        <v>2</v>
      </c>
      <c r="E14" s="189">
        <v>2</v>
      </c>
      <c r="F14" s="189"/>
      <c r="G14" s="74">
        <f t="shared" si="2"/>
        <v>4</v>
      </c>
      <c r="H14" s="65"/>
      <c r="I14" s="65"/>
      <c r="J14" s="74">
        <f t="shared" si="3"/>
        <v>4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4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865</v>
      </c>
      <c r="B15" s="374" t="s">
        <v>866</v>
      </c>
      <c r="C15" s="456" t="s">
        <v>867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563</v>
      </c>
      <c r="B16" s="193" t="s">
        <v>564</v>
      </c>
      <c r="C16" s="367" t="s">
        <v>565</v>
      </c>
      <c r="D16" s="189">
        <v>4</v>
      </c>
      <c r="E16" s="189"/>
      <c r="F16" s="189"/>
      <c r="G16" s="74">
        <f t="shared" si="2"/>
        <v>4</v>
      </c>
      <c r="H16" s="65"/>
      <c r="I16" s="65"/>
      <c r="J16" s="74">
        <f t="shared" si="3"/>
        <v>4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4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595</v>
      </c>
      <c r="E17" s="194">
        <f>SUM(E9:E16)</f>
        <v>2</v>
      </c>
      <c r="F17" s="194">
        <f>SUM(F9:F16)</f>
        <v>0</v>
      </c>
      <c r="G17" s="74">
        <f t="shared" si="2"/>
        <v>597</v>
      </c>
      <c r="H17" s="75">
        <f>SUM(H9:H16)</f>
        <v>0</v>
      </c>
      <c r="I17" s="75">
        <f>SUM(I9:I16)</f>
        <v>0</v>
      </c>
      <c r="J17" s="74">
        <f t="shared" si="3"/>
        <v>597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597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>
        <v>15</v>
      </c>
      <c r="E19" s="187"/>
      <c r="F19" s="187"/>
      <c r="G19" s="74">
        <f t="shared" si="2"/>
        <v>15</v>
      </c>
      <c r="H19" s="63"/>
      <c r="I19" s="63"/>
      <c r="J19" s="74">
        <f t="shared" si="3"/>
        <v>15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15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842</v>
      </c>
      <c r="C25" s="376" t="s">
        <v>584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858</v>
      </c>
      <c r="C27" s="380" t="s">
        <v>587</v>
      </c>
      <c r="D27" s="192">
        <f>SUM(D28:D31)</f>
        <v>1660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1660</v>
      </c>
      <c r="H27" s="70">
        <f t="shared" si="8"/>
        <v>0</v>
      </c>
      <c r="I27" s="70">
        <f t="shared" si="8"/>
        <v>0</v>
      </c>
      <c r="J27" s="71">
        <f t="shared" si="3"/>
        <v>1660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1660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>
        <v>1660</v>
      </c>
      <c r="E30" s="189"/>
      <c r="F30" s="189"/>
      <c r="G30" s="74">
        <f t="shared" si="2"/>
        <v>1660</v>
      </c>
      <c r="H30" s="72"/>
      <c r="I30" s="72"/>
      <c r="J30" s="74">
        <f t="shared" si="3"/>
        <v>1660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1660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859</v>
      </c>
      <c r="C38" s="369" t="s">
        <v>603</v>
      </c>
      <c r="D38" s="194">
        <f>D27+D32+D37</f>
        <v>1660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1660</v>
      </c>
      <c r="H38" s="75">
        <f t="shared" si="12"/>
        <v>0</v>
      </c>
      <c r="I38" s="75">
        <f t="shared" si="12"/>
        <v>0</v>
      </c>
      <c r="J38" s="74">
        <f t="shared" si="3"/>
        <v>1660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1660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604</v>
      </c>
      <c r="B39" s="370" t="s">
        <v>605</v>
      </c>
      <c r="C39" s="369" t="s">
        <v>606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2270</v>
      </c>
      <c r="E40" s="438">
        <f>E17+E18+E19+E25+E38+E39</f>
        <v>2</v>
      </c>
      <c r="F40" s="438">
        <f aca="true" t="shared" si="13" ref="F40:R40">F17+F18+F19+F25+F38+F39</f>
        <v>0</v>
      </c>
      <c r="G40" s="438">
        <f t="shared" si="13"/>
        <v>2272</v>
      </c>
      <c r="H40" s="438">
        <f t="shared" si="13"/>
        <v>0</v>
      </c>
      <c r="I40" s="438">
        <f t="shared" si="13"/>
        <v>0</v>
      </c>
      <c r="J40" s="438">
        <f t="shared" si="13"/>
        <v>2272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2272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598"/>
      <c r="L44" s="598"/>
      <c r="M44" s="598"/>
      <c r="N44" s="598"/>
      <c r="O44" s="603" t="s">
        <v>785</v>
      </c>
      <c r="P44" s="604"/>
      <c r="Q44" s="604"/>
      <c r="R44" s="604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2">
      <selection activeCell="D88" sqref="D88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612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8" t="str">
        <f>'справка №1-БАЛАНС'!E3</f>
        <v>ВИНЪС АД</v>
      </c>
      <c r="C3" s="619"/>
      <c r="D3" s="526" t="s">
        <v>2</v>
      </c>
      <c r="E3" s="107">
        <f>'справка №1-БАЛАНС'!H3</f>
        <v>175002913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01.01.2014-31.12.2014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613</v>
      </c>
      <c r="B5" s="496"/>
      <c r="C5" s="497"/>
      <c r="D5" s="107"/>
      <c r="E5" s="498" t="s">
        <v>614</v>
      </c>
    </row>
    <row r="6" spans="1:14" s="100" customFormat="1" ht="12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619</v>
      </c>
      <c r="B9" s="394" t="s">
        <v>620</v>
      </c>
      <c r="C9" s="108"/>
      <c r="D9" s="108"/>
      <c r="E9" s="120">
        <f>C9-D9</f>
        <v>0</v>
      </c>
      <c r="F9" s="106"/>
    </row>
    <row r="10" spans="1:6" ht="12">
      <c r="A10" s="393" t="s">
        <v>621</v>
      </c>
      <c r="B10" s="395"/>
      <c r="C10" s="104"/>
      <c r="D10" s="104"/>
      <c r="E10" s="120"/>
      <c r="F10" s="106"/>
    </row>
    <row r="11" spans="1:15" ht="12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624</v>
      </c>
      <c r="B12" s="397" t="s">
        <v>625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626</v>
      </c>
      <c r="B13" s="397" t="s">
        <v>627</v>
      </c>
      <c r="C13" s="108"/>
      <c r="D13" s="108"/>
      <c r="E13" s="120">
        <f t="shared" si="0"/>
        <v>0</v>
      </c>
      <c r="F13" s="106"/>
    </row>
    <row r="14" spans="1:6" ht="12">
      <c r="A14" s="396" t="s">
        <v>628</v>
      </c>
      <c r="B14" s="397" t="s">
        <v>629</v>
      </c>
      <c r="C14" s="108"/>
      <c r="D14" s="108"/>
      <c r="E14" s="120">
        <f t="shared" si="0"/>
        <v>0</v>
      </c>
      <c r="F14" s="106"/>
    </row>
    <row r="15" spans="1:6" ht="12">
      <c r="A15" s="396" t="s">
        <v>630</v>
      </c>
      <c r="B15" s="397" t="s">
        <v>631</v>
      </c>
      <c r="C15" s="108"/>
      <c r="D15" s="108"/>
      <c r="E15" s="120">
        <f t="shared" si="0"/>
        <v>0</v>
      </c>
      <c r="F15" s="106"/>
    </row>
    <row r="16" spans="1:15" ht="12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634</v>
      </c>
      <c r="B17" s="397" t="s">
        <v>635</v>
      </c>
      <c r="C17" s="108"/>
      <c r="D17" s="108"/>
      <c r="E17" s="120">
        <f t="shared" si="0"/>
        <v>0</v>
      </c>
      <c r="F17" s="106"/>
    </row>
    <row r="18" spans="1:6" ht="12">
      <c r="A18" s="396" t="s">
        <v>628</v>
      </c>
      <c r="B18" s="397" t="s">
        <v>636</v>
      </c>
      <c r="C18" s="108"/>
      <c r="D18" s="108"/>
      <c r="E18" s="120">
        <f t="shared" si="0"/>
        <v>0</v>
      </c>
      <c r="F18" s="106"/>
    </row>
    <row r="19" spans="1:15" ht="12">
      <c r="A19" s="398" t="s">
        <v>637</v>
      </c>
      <c r="B19" s="394" t="s">
        <v>638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640</v>
      </c>
      <c r="B21" s="394" t="s">
        <v>641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642</v>
      </c>
      <c r="B23" s="399"/>
      <c r="C23" s="119"/>
      <c r="D23" s="104"/>
      <c r="E23" s="120"/>
      <c r="F23" s="106"/>
    </row>
    <row r="24" spans="1:15" ht="12">
      <c r="A24" s="396" t="s">
        <v>643</v>
      </c>
      <c r="B24" s="397" t="s">
        <v>644</v>
      </c>
      <c r="C24" s="119">
        <f>SUM(C25:C27)</f>
        <v>219</v>
      </c>
      <c r="D24" s="119">
        <f>SUM(D25:D27)</f>
        <v>219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645</v>
      </c>
      <c r="B25" s="397" t="s">
        <v>646</v>
      </c>
      <c r="C25" s="108">
        <v>219</v>
      </c>
      <c r="D25" s="108">
        <v>219</v>
      </c>
      <c r="E25" s="120">
        <f t="shared" si="0"/>
        <v>0</v>
      </c>
      <c r="F25" s="106"/>
    </row>
    <row r="26" spans="1:6" ht="12">
      <c r="A26" s="396" t="s">
        <v>647</v>
      </c>
      <c r="B26" s="397" t="s">
        <v>648</v>
      </c>
      <c r="C26" s="108"/>
      <c r="D26" s="108"/>
      <c r="E26" s="120">
        <f t="shared" si="0"/>
        <v>0</v>
      </c>
      <c r="F26" s="106"/>
    </row>
    <row r="27" spans="1:6" ht="12">
      <c r="A27" s="396" t="s">
        <v>649</v>
      </c>
      <c r="B27" s="397" t="s">
        <v>650</v>
      </c>
      <c r="C27" s="108"/>
      <c r="D27" s="108"/>
      <c r="E27" s="120">
        <f t="shared" si="0"/>
        <v>0</v>
      </c>
      <c r="F27" s="106"/>
    </row>
    <row r="28" spans="1:6" ht="12">
      <c r="A28" s="396" t="s">
        <v>651</v>
      </c>
      <c r="B28" s="397" t="s">
        <v>652</v>
      </c>
      <c r="C28" s="108"/>
      <c r="D28" s="108"/>
      <c r="E28" s="120">
        <f t="shared" si="0"/>
        <v>0</v>
      </c>
      <c r="F28" s="106"/>
    </row>
    <row r="29" spans="1:6" ht="12">
      <c r="A29" s="396" t="s">
        <v>653</v>
      </c>
      <c r="B29" s="397" t="s">
        <v>654</v>
      </c>
      <c r="C29" s="108">
        <v>20</v>
      </c>
      <c r="D29" s="108">
        <v>20</v>
      </c>
      <c r="E29" s="120">
        <f t="shared" si="0"/>
        <v>0</v>
      </c>
      <c r="F29" s="106"/>
    </row>
    <row r="30" spans="1:6" ht="12">
      <c r="A30" s="396" t="s">
        <v>655</v>
      </c>
      <c r="B30" s="397" t="s">
        <v>656</v>
      </c>
      <c r="C30" s="108"/>
      <c r="D30" s="108"/>
      <c r="E30" s="120">
        <f t="shared" si="0"/>
        <v>0</v>
      </c>
      <c r="F30" s="106"/>
    </row>
    <row r="31" spans="1:6" ht="12">
      <c r="A31" s="396" t="s">
        <v>657</v>
      </c>
      <c r="B31" s="397" t="s">
        <v>658</v>
      </c>
      <c r="C31" s="108"/>
      <c r="D31" s="108"/>
      <c r="E31" s="120">
        <f t="shared" si="0"/>
        <v>0</v>
      </c>
      <c r="F31" s="106"/>
    </row>
    <row r="32" spans="1:6" ht="12">
      <c r="A32" s="396" t="s">
        <v>659</v>
      </c>
      <c r="B32" s="397" t="s">
        <v>660</v>
      </c>
      <c r="C32" s="108"/>
      <c r="D32" s="108"/>
      <c r="E32" s="120">
        <f t="shared" si="0"/>
        <v>0</v>
      </c>
      <c r="F32" s="106"/>
    </row>
    <row r="33" spans="1:15" ht="12">
      <c r="A33" s="396" t="s">
        <v>661</v>
      </c>
      <c r="B33" s="397" t="s">
        <v>662</v>
      </c>
      <c r="C33" s="105">
        <f>SUM(C34:C37)</f>
        <v>2</v>
      </c>
      <c r="D33" s="105">
        <f>SUM(D34:D37)</f>
        <v>2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663</v>
      </c>
      <c r="B34" s="397" t="s">
        <v>664</v>
      </c>
      <c r="C34" s="108"/>
      <c r="D34" s="108"/>
      <c r="E34" s="120">
        <f t="shared" si="0"/>
        <v>0</v>
      </c>
      <c r="F34" s="106"/>
    </row>
    <row r="35" spans="1:6" ht="12">
      <c r="A35" s="396" t="s">
        <v>665</v>
      </c>
      <c r="B35" s="397" t="s">
        <v>666</v>
      </c>
      <c r="C35" s="108">
        <v>2</v>
      </c>
      <c r="D35" s="108">
        <v>2</v>
      </c>
      <c r="E35" s="120">
        <f t="shared" si="0"/>
        <v>0</v>
      </c>
      <c r="F35" s="106"/>
    </row>
    <row r="36" spans="1:6" ht="12">
      <c r="A36" s="396" t="s">
        <v>667</v>
      </c>
      <c r="B36" s="397" t="s">
        <v>668</v>
      </c>
      <c r="C36" s="108"/>
      <c r="D36" s="108"/>
      <c r="E36" s="120">
        <f t="shared" si="0"/>
        <v>0</v>
      </c>
      <c r="F36" s="106"/>
    </row>
    <row r="37" spans="1:6" ht="12">
      <c r="A37" s="396" t="s">
        <v>669</v>
      </c>
      <c r="B37" s="397" t="s">
        <v>670</v>
      </c>
      <c r="C37" s="108"/>
      <c r="D37" s="108"/>
      <c r="E37" s="120">
        <f t="shared" si="0"/>
        <v>0</v>
      </c>
      <c r="F37" s="106"/>
    </row>
    <row r="38" spans="1:15" ht="12">
      <c r="A38" s="396" t="s">
        <v>671</v>
      </c>
      <c r="B38" s="397" t="s">
        <v>672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673</v>
      </c>
      <c r="B39" s="397" t="s">
        <v>674</v>
      </c>
      <c r="C39" s="108"/>
      <c r="D39" s="108"/>
      <c r="E39" s="120">
        <f t="shared" si="0"/>
        <v>0</v>
      </c>
      <c r="F39" s="106"/>
    </row>
    <row r="40" spans="1:6" ht="12">
      <c r="A40" s="396" t="s">
        <v>675</v>
      </c>
      <c r="B40" s="397" t="s">
        <v>676</v>
      </c>
      <c r="C40" s="108"/>
      <c r="D40" s="108"/>
      <c r="E40" s="120">
        <f t="shared" si="0"/>
        <v>0</v>
      </c>
      <c r="F40" s="106"/>
    </row>
    <row r="41" spans="1:6" ht="12">
      <c r="A41" s="396" t="s">
        <v>677</v>
      </c>
      <c r="B41" s="397" t="s">
        <v>678</v>
      </c>
      <c r="C41" s="108"/>
      <c r="D41" s="108"/>
      <c r="E41" s="120">
        <f t="shared" si="0"/>
        <v>0</v>
      </c>
      <c r="F41" s="106"/>
    </row>
    <row r="42" spans="1:6" ht="12">
      <c r="A42" s="396" t="s">
        <v>679</v>
      </c>
      <c r="B42" s="397" t="s">
        <v>680</v>
      </c>
      <c r="C42" s="108"/>
      <c r="D42" s="108"/>
      <c r="E42" s="120">
        <f t="shared" si="0"/>
        <v>0</v>
      </c>
      <c r="F42" s="106"/>
    </row>
    <row r="43" spans="1:15" ht="12">
      <c r="A43" s="398" t="s">
        <v>681</v>
      </c>
      <c r="B43" s="394" t="s">
        <v>682</v>
      </c>
      <c r="C43" s="104">
        <f>C24+C28+C29+C31+C30+C32+C33+C38</f>
        <v>241</v>
      </c>
      <c r="D43" s="104">
        <f>D24+D28+D29+D31+D30+D32+D33+D38</f>
        <v>241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683</v>
      </c>
      <c r="B44" s="395" t="s">
        <v>684</v>
      </c>
      <c r="C44" s="103">
        <f>C43+C21+C19+C9</f>
        <v>241</v>
      </c>
      <c r="D44" s="103">
        <f>D43+D21+D19+D9</f>
        <v>241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685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6" s="100" customFormat="1" ht="12">
      <c r="A49" s="389"/>
      <c r="B49" s="392"/>
      <c r="C49" s="404"/>
      <c r="D49" s="393" t="s">
        <v>617</v>
      </c>
      <c r="E49" s="393" t="s">
        <v>618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692</v>
      </c>
      <c r="B53" s="397" t="s">
        <v>693</v>
      </c>
      <c r="C53" s="108"/>
      <c r="D53" s="108"/>
      <c r="E53" s="119">
        <f>C53-D53</f>
        <v>0</v>
      </c>
      <c r="F53" s="108"/>
    </row>
    <row r="54" spans="1:6" ht="12">
      <c r="A54" s="396" t="s">
        <v>694</v>
      </c>
      <c r="B54" s="397" t="s">
        <v>695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679</v>
      </c>
      <c r="B55" s="397" t="s">
        <v>696</v>
      </c>
      <c r="C55" s="108"/>
      <c r="D55" s="108"/>
      <c r="E55" s="119">
        <f t="shared" si="1"/>
        <v>0</v>
      </c>
      <c r="F55" s="108"/>
    </row>
    <row r="56" spans="1:16" ht="24">
      <c r="A56" s="396" t="s">
        <v>697</v>
      </c>
      <c r="B56" s="397" t="s">
        <v>698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699</v>
      </c>
      <c r="B57" s="397" t="s">
        <v>700</v>
      </c>
      <c r="C57" s="108"/>
      <c r="D57" s="108"/>
      <c r="E57" s="119">
        <f t="shared" si="1"/>
        <v>0</v>
      </c>
      <c r="F57" s="108"/>
    </row>
    <row r="58" spans="1:6" ht="12">
      <c r="A58" s="406" t="s">
        <v>701</v>
      </c>
      <c r="B58" s="397" t="s">
        <v>702</v>
      </c>
      <c r="C58" s="109"/>
      <c r="D58" s="109"/>
      <c r="E58" s="119">
        <f t="shared" si="1"/>
        <v>0</v>
      </c>
      <c r="F58" s="109"/>
    </row>
    <row r="59" spans="1:6" ht="12">
      <c r="A59" s="406" t="s">
        <v>703</v>
      </c>
      <c r="B59" s="397" t="s">
        <v>704</v>
      </c>
      <c r="C59" s="108"/>
      <c r="D59" s="108"/>
      <c r="E59" s="119">
        <f t="shared" si="1"/>
        <v>0</v>
      </c>
      <c r="F59" s="108"/>
    </row>
    <row r="60" spans="1:6" ht="12">
      <c r="A60" s="406" t="s">
        <v>701</v>
      </c>
      <c r="B60" s="397" t="s">
        <v>705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706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707</v>
      </c>
      <c r="C62" s="108"/>
      <c r="D62" s="108"/>
      <c r="E62" s="119">
        <f t="shared" si="1"/>
        <v>0</v>
      </c>
      <c r="F62" s="110"/>
    </row>
    <row r="63" spans="1:6" ht="12">
      <c r="A63" s="396" t="s">
        <v>708</v>
      </c>
      <c r="B63" s="397" t="s">
        <v>709</v>
      </c>
      <c r="C63" s="108"/>
      <c r="D63" s="108"/>
      <c r="E63" s="119">
        <f t="shared" si="1"/>
        <v>0</v>
      </c>
      <c r="F63" s="110"/>
    </row>
    <row r="64" spans="1:6" ht="12">
      <c r="A64" s="396" t="s">
        <v>710</v>
      </c>
      <c r="B64" s="397" t="s">
        <v>711</v>
      </c>
      <c r="C64" s="108"/>
      <c r="D64" s="108"/>
      <c r="E64" s="119">
        <f t="shared" si="1"/>
        <v>0</v>
      </c>
      <c r="F64" s="110"/>
    </row>
    <row r="65" spans="1:6" ht="12">
      <c r="A65" s="396" t="s">
        <v>712</v>
      </c>
      <c r="B65" s="397" t="s">
        <v>713</v>
      </c>
      <c r="C65" s="109"/>
      <c r="D65" s="109"/>
      <c r="E65" s="119">
        <f t="shared" si="1"/>
        <v>0</v>
      </c>
      <c r="F65" s="111"/>
    </row>
    <row r="66" spans="1:16" ht="12">
      <c r="A66" s="398" t="s">
        <v>714</v>
      </c>
      <c r="B66" s="394" t="s">
        <v>715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716</v>
      </c>
      <c r="B67" s="395"/>
      <c r="C67" s="104"/>
      <c r="D67" s="104"/>
      <c r="E67" s="119"/>
      <c r="F67" s="112"/>
    </row>
    <row r="68" spans="1:6" ht="12">
      <c r="A68" s="396" t="s">
        <v>717</v>
      </c>
      <c r="B68" s="407" t="s">
        <v>718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721</v>
      </c>
      <c r="B72" s="397" t="s">
        <v>722</v>
      </c>
      <c r="C72" s="108"/>
      <c r="D72" s="108"/>
      <c r="E72" s="119">
        <f t="shared" si="1"/>
        <v>0</v>
      </c>
      <c r="F72" s="110"/>
    </row>
    <row r="73" spans="1:6" ht="12">
      <c r="A73" s="396" t="s">
        <v>723</v>
      </c>
      <c r="B73" s="397" t="s">
        <v>724</v>
      </c>
      <c r="C73" s="108"/>
      <c r="D73" s="108"/>
      <c r="E73" s="119">
        <f t="shared" si="1"/>
        <v>0</v>
      </c>
      <c r="F73" s="110"/>
    </row>
    <row r="74" spans="1:6" ht="12">
      <c r="A74" s="408" t="s">
        <v>725</v>
      </c>
      <c r="B74" s="397" t="s">
        <v>726</v>
      </c>
      <c r="C74" s="108"/>
      <c r="D74" s="108"/>
      <c r="E74" s="119">
        <f t="shared" si="1"/>
        <v>0</v>
      </c>
      <c r="F74" s="110"/>
    </row>
    <row r="75" spans="1:16" ht="24">
      <c r="A75" s="396" t="s">
        <v>697</v>
      </c>
      <c r="B75" s="397" t="s">
        <v>727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728</v>
      </c>
      <c r="B76" s="397" t="s">
        <v>729</v>
      </c>
      <c r="C76" s="108"/>
      <c r="D76" s="108"/>
      <c r="E76" s="119">
        <f t="shared" si="1"/>
        <v>0</v>
      </c>
      <c r="F76" s="108"/>
    </row>
    <row r="77" spans="1:6" ht="12">
      <c r="A77" s="396" t="s">
        <v>730</v>
      </c>
      <c r="B77" s="397" t="s">
        <v>731</v>
      </c>
      <c r="C77" s="109"/>
      <c r="D77" s="109"/>
      <c r="E77" s="119">
        <f t="shared" si="1"/>
        <v>0</v>
      </c>
      <c r="F77" s="109"/>
    </row>
    <row r="78" spans="1:6" ht="12">
      <c r="A78" s="396" t="s">
        <v>732</v>
      </c>
      <c r="B78" s="397" t="s">
        <v>733</v>
      </c>
      <c r="C78" s="108"/>
      <c r="D78" s="108"/>
      <c r="E78" s="119">
        <f t="shared" si="1"/>
        <v>0</v>
      </c>
      <c r="F78" s="108"/>
    </row>
    <row r="79" spans="1:6" ht="12">
      <c r="A79" s="396" t="s">
        <v>701</v>
      </c>
      <c r="B79" s="397" t="s">
        <v>734</v>
      </c>
      <c r="C79" s="109"/>
      <c r="D79" s="109"/>
      <c r="E79" s="119">
        <f t="shared" si="1"/>
        <v>0</v>
      </c>
      <c r="F79" s="109"/>
    </row>
    <row r="80" spans="1:16" ht="12">
      <c r="A80" s="396" t="s">
        <v>735</v>
      </c>
      <c r="B80" s="397" t="s">
        <v>736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737</v>
      </c>
      <c r="B81" s="397" t="s">
        <v>738</v>
      </c>
      <c r="C81" s="108"/>
      <c r="D81" s="108"/>
      <c r="E81" s="119">
        <f t="shared" si="1"/>
        <v>0</v>
      </c>
      <c r="F81" s="108"/>
    </row>
    <row r="82" spans="1:6" ht="12">
      <c r="A82" s="396" t="s">
        <v>739</v>
      </c>
      <c r="B82" s="397" t="s">
        <v>740</v>
      </c>
      <c r="C82" s="108"/>
      <c r="D82" s="108"/>
      <c r="E82" s="119">
        <f t="shared" si="1"/>
        <v>0</v>
      </c>
      <c r="F82" s="108"/>
    </row>
    <row r="83" spans="1:6" ht="24">
      <c r="A83" s="396" t="s">
        <v>741</v>
      </c>
      <c r="B83" s="397" t="s">
        <v>742</v>
      </c>
      <c r="C83" s="108"/>
      <c r="D83" s="108"/>
      <c r="E83" s="119">
        <f t="shared" si="1"/>
        <v>0</v>
      </c>
      <c r="F83" s="108"/>
    </row>
    <row r="84" spans="1:6" ht="12">
      <c r="A84" s="396" t="s">
        <v>743</v>
      </c>
      <c r="B84" s="397" t="s">
        <v>744</v>
      </c>
      <c r="C84" s="108"/>
      <c r="D84" s="108"/>
      <c r="E84" s="119">
        <f t="shared" si="1"/>
        <v>0</v>
      </c>
      <c r="F84" s="108"/>
    </row>
    <row r="85" spans="1:16" ht="12">
      <c r="A85" s="396" t="s">
        <v>745</v>
      </c>
      <c r="B85" s="397" t="s">
        <v>746</v>
      </c>
      <c r="C85" s="104">
        <f>SUM(C86:C90)+C94</f>
        <v>36</v>
      </c>
      <c r="D85" s="104">
        <f>SUM(D86:D90)+D94</f>
        <v>36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747</v>
      </c>
      <c r="B86" s="397" t="s">
        <v>748</v>
      </c>
      <c r="C86" s="108"/>
      <c r="D86" s="108"/>
      <c r="E86" s="119">
        <f t="shared" si="1"/>
        <v>0</v>
      </c>
      <c r="F86" s="108"/>
    </row>
    <row r="87" spans="1:6" ht="12">
      <c r="A87" s="396" t="s">
        <v>749</v>
      </c>
      <c r="B87" s="397" t="s">
        <v>750</v>
      </c>
      <c r="C87" s="108">
        <v>27</v>
      </c>
      <c r="D87" s="108">
        <v>27</v>
      </c>
      <c r="E87" s="119">
        <f t="shared" si="1"/>
        <v>0</v>
      </c>
      <c r="F87" s="108"/>
    </row>
    <row r="88" spans="1:6" ht="12">
      <c r="A88" s="396" t="s">
        <v>751</v>
      </c>
      <c r="B88" s="397" t="s">
        <v>752</v>
      </c>
      <c r="C88" s="108"/>
      <c r="D88" s="108"/>
      <c r="E88" s="119">
        <f t="shared" si="1"/>
        <v>0</v>
      </c>
      <c r="F88" s="108"/>
    </row>
    <row r="89" spans="1:6" ht="12">
      <c r="A89" s="396" t="s">
        <v>753</v>
      </c>
      <c r="B89" s="397" t="s">
        <v>754</v>
      </c>
      <c r="C89" s="108">
        <v>2</v>
      </c>
      <c r="D89" s="108">
        <v>2</v>
      </c>
      <c r="E89" s="119">
        <f t="shared" si="1"/>
        <v>0</v>
      </c>
      <c r="F89" s="108"/>
    </row>
    <row r="90" spans="1:16" ht="12">
      <c r="A90" s="396" t="s">
        <v>755</v>
      </c>
      <c r="B90" s="397" t="s">
        <v>756</v>
      </c>
      <c r="C90" s="103">
        <f>SUM(C91:C93)</f>
        <v>7</v>
      </c>
      <c r="D90" s="103">
        <f>SUM(D91:D93)</f>
        <v>7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757</v>
      </c>
      <c r="B91" s="397" t="s">
        <v>758</v>
      </c>
      <c r="C91" s="108"/>
      <c r="D91" s="108"/>
      <c r="E91" s="119">
        <f t="shared" si="1"/>
        <v>0</v>
      </c>
      <c r="F91" s="108"/>
    </row>
    <row r="92" spans="1:6" ht="12">
      <c r="A92" s="396" t="s">
        <v>665</v>
      </c>
      <c r="B92" s="397" t="s">
        <v>759</v>
      </c>
      <c r="C92" s="108"/>
      <c r="D92" s="108"/>
      <c r="E92" s="119">
        <f t="shared" si="1"/>
        <v>0</v>
      </c>
      <c r="F92" s="108"/>
    </row>
    <row r="93" spans="1:6" ht="12">
      <c r="A93" s="396" t="s">
        <v>669</v>
      </c>
      <c r="B93" s="397" t="s">
        <v>760</v>
      </c>
      <c r="C93" s="108">
        <v>7</v>
      </c>
      <c r="D93" s="108">
        <v>7</v>
      </c>
      <c r="E93" s="119">
        <f t="shared" si="1"/>
        <v>0</v>
      </c>
      <c r="F93" s="108"/>
    </row>
    <row r="94" spans="1:6" ht="12">
      <c r="A94" s="396" t="s">
        <v>761</v>
      </c>
      <c r="B94" s="397" t="s">
        <v>762</v>
      </c>
      <c r="C94" s="108"/>
      <c r="D94" s="108"/>
      <c r="E94" s="119">
        <f t="shared" si="1"/>
        <v>0</v>
      </c>
      <c r="F94" s="108"/>
    </row>
    <row r="95" spans="1:6" ht="12">
      <c r="A95" s="396" t="s">
        <v>763</v>
      </c>
      <c r="B95" s="397" t="s">
        <v>764</v>
      </c>
      <c r="C95" s="108"/>
      <c r="D95" s="108"/>
      <c r="E95" s="119">
        <f t="shared" si="1"/>
        <v>0</v>
      </c>
      <c r="F95" s="110"/>
    </row>
    <row r="96" spans="1:16" ht="12">
      <c r="A96" s="398" t="s">
        <v>765</v>
      </c>
      <c r="B96" s="407" t="s">
        <v>766</v>
      </c>
      <c r="C96" s="104">
        <f>C85+C80+C75+C71+C95</f>
        <v>36</v>
      </c>
      <c r="D96" s="104">
        <f>D85+D80+D75+D71+D95</f>
        <v>36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767</v>
      </c>
      <c r="B97" s="395" t="s">
        <v>768</v>
      </c>
      <c r="C97" s="104">
        <f>C96+C68+C66</f>
        <v>36</v>
      </c>
      <c r="D97" s="104">
        <f>D96+D68+D66</f>
        <v>36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774</v>
      </c>
      <c r="B102" s="397" t="s">
        <v>775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776</v>
      </c>
      <c r="B103" s="397" t="s">
        <v>777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778</v>
      </c>
      <c r="B104" s="397" t="s">
        <v>779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780</v>
      </c>
      <c r="B105" s="395" t="s">
        <v>781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783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784</v>
      </c>
      <c r="B109" s="613"/>
      <c r="C109" s="613" t="s">
        <v>383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785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0">
      <selection activeCell="A19" sqref="A19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 ht="12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0" t="str">
        <f>'справка №1-БАЛАНС'!E3</f>
        <v>ВИНЪС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175002913</v>
      </c>
    </row>
    <row r="5" spans="1:9" ht="15">
      <c r="A5" s="501" t="s">
        <v>5</v>
      </c>
      <c r="B5" s="621" t="str">
        <f>'справка №1-БАЛАНС'!E5</f>
        <v>01.01.2014-31.12.2014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788</v>
      </c>
    </row>
    <row r="7" spans="1:9" s="520" customFormat="1" ht="12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566</v>
      </c>
      <c r="B17" s="92" t="s">
        <v>806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809</v>
      </c>
      <c r="B20" s="90" t="s">
        <v>810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583</v>
      </c>
      <c r="B26" s="92" t="s">
        <v>821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784</v>
      </c>
      <c r="B30" s="623"/>
      <c r="C30" s="623"/>
      <c r="D30" s="459" t="s">
        <v>823</v>
      </c>
      <c r="E30" s="622"/>
      <c r="F30" s="622"/>
      <c r="G30" s="622"/>
      <c r="H30" s="420" t="s">
        <v>785</v>
      </c>
      <c r="I30" s="622"/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37">
      <selection activeCell="A64" sqref="A64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824</v>
      </c>
      <c r="B2" s="145"/>
      <c r="C2" s="145"/>
      <c r="D2" s="145"/>
      <c r="E2" s="145"/>
      <c r="F2" s="145"/>
    </row>
    <row r="3" spans="1:6" ht="12.75" customHeight="1">
      <c r="A3" s="145" t="s">
        <v>825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7" t="str">
        <f>'справка №1-БАЛАНС'!E3</f>
        <v>ВИНЪС АД</v>
      </c>
      <c r="C5" s="627"/>
      <c r="D5" s="627"/>
      <c r="E5" s="570" t="s">
        <v>2</v>
      </c>
      <c r="F5" s="451">
        <f>'справка №1-БАЛАНС'!H3</f>
        <v>175002913</v>
      </c>
    </row>
    <row r="6" spans="1:13" ht="15" customHeight="1">
      <c r="A6" s="27" t="s">
        <v>826</v>
      </c>
      <c r="B6" s="628" t="str">
        <f>'справка №1-БАЛАНС'!E5</f>
        <v>01.01.2014-31.12.2014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832</v>
      </c>
      <c r="B10" s="35"/>
      <c r="C10" s="429"/>
      <c r="D10" s="429"/>
      <c r="E10" s="429"/>
      <c r="F10" s="429"/>
    </row>
    <row r="11" spans="1:6" ht="18" customHeight="1">
      <c r="A11" s="36" t="s">
        <v>833</v>
      </c>
      <c r="B11" s="37"/>
      <c r="C11" s="429"/>
      <c r="D11" s="429"/>
      <c r="E11" s="429"/>
      <c r="F11" s="429"/>
    </row>
    <row r="12" spans="1:6" ht="14.25" customHeight="1">
      <c r="A12" s="36" t="s">
        <v>834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835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836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837</v>
      </c>
      <c r="B28" s="40"/>
      <c r="C28" s="429"/>
      <c r="D28" s="429"/>
      <c r="E28" s="429"/>
      <c r="F28" s="442"/>
    </row>
    <row r="29" spans="1:6" ht="12.75">
      <c r="A29" s="36" t="s">
        <v>545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548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838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839</v>
      </c>
      <c r="B45" s="40"/>
      <c r="C45" s="429"/>
      <c r="D45" s="429"/>
      <c r="E45" s="429"/>
      <c r="F45" s="442"/>
    </row>
    <row r="46" spans="1:6" ht="12.75">
      <c r="A46" s="36" t="s">
        <v>871</v>
      </c>
      <c r="B46" s="40"/>
      <c r="C46" s="441">
        <v>1660</v>
      </c>
      <c r="D46" s="441">
        <v>42</v>
      </c>
      <c r="E46" s="441"/>
      <c r="F46" s="443">
        <f>C46-E46</f>
        <v>1660</v>
      </c>
    </row>
    <row r="47" spans="1:6" ht="12.75">
      <c r="A47" s="36" t="s">
        <v>548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840</v>
      </c>
      <c r="C61" s="429">
        <f>SUM(C46:C60)</f>
        <v>1660</v>
      </c>
      <c r="D61" s="429"/>
      <c r="E61" s="429">
        <f>SUM(E46:E60)</f>
        <v>0</v>
      </c>
      <c r="F61" s="442">
        <f>SUM(F46:F60)</f>
        <v>1660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841</v>
      </c>
      <c r="B62" s="40"/>
      <c r="C62" s="429"/>
      <c r="D62" s="429"/>
      <c r="E62" s="429"/>
      <c r="F62" s="442"/>
    </row>
    <row r="63" spans="1:6" ht="12.75">
      <c r="A63" s="36">
        <v>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548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842</v>
      </c>
      <c r="B78" s="39" t="s">
        <v>843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844</v>
      </c>
      <c r="B79" s="39" t="s">
        <v>845</v>
      </c>
      <c r="C79" s="429">
        <f>C78+C61+C44+C27</f>
        <v>1660</v>
      </c>
      <c r="D79" s="429"/>
      <c r="E79" s="429">
        <f>E78+E61+E44+E27</f>
        <v>0</v>
      </c>
      <c r="F79" s="442">
        <f>F78+F61+F44+F27</f>
        <v>1660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846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 ht="12.75">
      <c r="A82" s="36" t="s">
        <v>834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835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847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837</v>
      </c>
      <c r="B98" s="40"/>
      <c r="C98" s="429"/>
      <c r="D98" s="429"/>
      <c r="E98" s="429"/>
      <c r="F98" s="442"/>
    </row>
    <row r="99" spans="1:6" ht="12.75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848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839</v>
      </c>
      <c r="B115" s="40"/>
      <c r="C115" s="429"/>
      <c r="D115" s="429"/>
      <c r="E115" s="429"/>
      <c r="F115" s="442"/>
    </row>
    <row r="116" spans="1:6" ht="12.75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849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841</v>
      </c>
      <c r="B132" s="40"/>
      <c r="C132" s="429"/>
      <c r="D132" s="429"/>
      <c r="E132" s="429"/>
      <c r="F132" s="442"/>
    </row>
    <row r="133" spans="1:6" ht="12.75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842</v>
      </c>
      <c r="B148" s="39" t="s">
        <v>850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851</v>
      </c>
      <c r="B149" s="39" t="s">
        <v>852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853</v>
      </c>
      <c r="B151" s="453"/>
      <c r="C151" s="629" t="s">
        <v>854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862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Deni</cp:lastModifiedBy>
  <cp:lastPrinted>2011-04-20T13:37:58Z</cp:lastPrinted>
  <dcterms:created xsi:type="dcterms:W3CDTF">2000-06-29T12:02:40Z</dcterms:created>
  <dcterms:modified xsi:type="dcterms:W3CDTF">2015-01-26T10:53:27Z</dcterms:modified>
  <cp:category/>
  <cp:version/>
  <cp:contentType/>
  <cp:contentStatus/>
</cp:coreProperties>
</file>