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<sst xmlns="http://schemas.openxmlformats.org/spreadsheetml/2006/main" count="4193" uniqueCount="977">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</sst>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_-* #,##0\ &quot;лв.&quot;_-;\-* #,##0\ &quot;лв.&quot;_-;_-* &quot;-&quot;\ &quot;лв.&quot;_-;_-@_-"/>
    <numFmt numFmtId="191" formatCode="_-* #,##0\ _л_в_._-;\-* #,##0\ _л_в_._-;_-* &quot;-&quot;\ _л_в_._-;_-@_-"/>
    <numFmt numFmtId="192" formatCode="_-* #,##0.00\ &quot;лв.&quot;_-;\-* #,##0.00\ &quot;лв.&quot;_-;_-* &quot;-&quot;??\ &quot;лв.&quot;_-;_-@_-"/>
    <numFmt numFmtId="193" formatCode="_-* #,##0.00\ _л_в_._-;\-* #,##0.00\ _л_в_._-;_-* &quot;-&quot;??\ _л_в_._-;_-@_-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2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0" fillId="35" borderId="14" xfId="55" applyNumberFormat="1" applyFont="1" applyFill="1" applyBorder="1" applyAlignment="1" applyProtection="1">
      <alignment wrapText="1"/>
      <protection locked="0"/>
    </xf>
    <xf numFmtId="1" fontId="32" fillId="35" borderId="21" xfId="65" applyNumberFormat="1" applyFont="1" applyFill="1" applyBorder="1" applyAlignment="1" applyProtection="1">
      <alignment vertical="top" wrapText="1"/>
      <protection locked="0"/>
    </xf>
    <xf numFmtId="1" fontId="32" fillId="35" borderId="22" xfId="65" applyNumberFormat="1" applyFont="1" applyFill="1" applyBorder="1" applyAlignment="1" applyProtection="1">
      <alignment vertical="top" wrapText="1"/>
      <protection locked="0"/>
    </xf>
    <xf numFmtId="1" fontId="32" fillId="41" borderId="22" xfId="65" applyNumberFormat="1" applyFont="1" applyFill="1" applyBorder="1" applyAlignment="1" applyProtection="1">
      <alignment vertical="top" wrapText="1"/>
      <protection locked="0"/>
    </xf>
    <xf numFmtId="1" fontId="32" fillId="42" borderId="22" xfId="65" applyNumberFormat="1" applyFont="1" applyFill="1" applyBorder="1" applyAlignment="1" applyProtection="1">
      <alignment vertical="top" wrapText="1"/>
      <protection locked="0"/>
    </xf>
    <xf numFmtId="1" fontId="32" fillId="43" borderId="22" xfId="65" applyNumberFormat="1" applyFont="1" applyFill="1" applyBorder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648" customWidth="1"/>
    <col min="2" max="2" width="65.7109375" style="648" customWidth="1"/>
    <col min="3" max="26" width="9.140625" style="648" customWidth="1"/>
    <col min="27" max="27" width="9.8515625" style="648" bestFit="1" customWidth="1"/>
    <col min="28" max="16384" width="9.140625" style="648" customWidth="1"/>
  </cols>
  <sheetData>
    <row r="1" spans="1:27" ht="15.75">
      <c r="A1" s="1" t="s">
        <v>937</v>
      </c>
      <c r="B1" s="2"/>
      <c r="Z1" s="658">
        <v>1</v>
      </c>
      <c r="AA1" s="659">
        <f>IF(ISBLANK(_endDate),"",_endDate)</f>
        <v>43373</v>
      </c>
    </row>
    <row r="2" spans="1:27" ht="15.75">
      <c r="A2" s="647" t="s">
        <v>938</v>
      </c>
      <c r="B2" s="642"/>
      <c r="Z2" s="658">
        <v>2</v>
      </c>
      <c r="AA2" s="659">
        <f>IF(ISBLANK(_pdeReportingDate),"",_pdeReportingDate)</f>
        <v>43419</v>
      </c>
    </row>
    <row r="3" spans="1:27" ht="15.75">
      <c r="A3" s="643" t="s">
        <v>935</v>
      </c>
      <c r="B3" s="644"/>
      <c r="Z3" s="658">
        <v>3</v>
      </c>
      <c r="AA3" s="659" t="str">
        <f>IF(ISBLANK(_authorName),"",_authorName)</f>
        <v>Здравка Тодорова Иванова</v>
      </c>
    </row>
    <row r="4" spans="1:2" ht="15.75">
      <c r="A4" s="641" t="s">
        <v>962</v>
      </c>
      <c r="B4" s="642"/>
    </row>
    <row r="5" spans="1:2" ht="47.25">
      <c r="A5" s="645" t="s">
        <v>903</v>
      </c>
      <c r="B5" s="64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43101</v>
      </c>
    </row>
    <row r="10" spans="1:2" ht="15.75">
      <c r="A10" s="7" t="s">
        <v>2</v>
      </c>
      <c r="B10" s="543">
        <v>43373</v>
      </c>
    </row>
    <row r="11" spans="1:2" ht="15.75">
      <c r="A11" s="7" t="s">
        <v>950</v>
      </c>
      <c r="B11" s="543">
        <v>43419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2" t="s">
        <v>963</v>
      </c>
    </row>
    <row r="15" spans="1:2" ht="15.75">
      <c r="A15" s="10" t="s">
        <v>942</v>
      </c>
      <c r="B15" s="544" t="s">
        <v>898</v>
      </c>
    </row>
    <row r="16" spans="1:2" ht="15.75">
      <c r="A16" s="7" t="s">
        <v>3</v>
      </c>
      <c r="B16" s="542" t="s">
        <v>964</v>
      </c>
    </row>
    <row r="17" spans="1:2" ht="15.75">
      <c r="A17" s="7" t="s">
        <v>894</v>
      </c>
      <c r="B17" s="542" t="s">
        <v>965</v>
      </c>
    </row>
    <row r="18" spans="1:2" ht="15.75">
      <c r="A18" s="7" t="s">
        <v>893</v>
      </c>
      <c r="B18" s="542" t="s">
        <v>966</v>
      </c>
    </row>
    <row r="19" spans="1:2" ht="15.75">
      <c r="A19" s="7" t="s">
        <v>4</v>
      </c>
      <c r="B19" s="542" t="s">
        <v>967</v>
      </c>
    </row>
    <row r="20" spans="1:2" ht="15.75">
      <c r="A20" s="7" t="s">
        <v>5</v>
      </c>
      <c r="B20" s="542" t="s">
        <v>968</v>
      </c>
    </row>
    <row r="21" spans="1:2" ht="15.75">
      <c r="A21" s="10" t="s">
        <v>6</v>
      </c>
      <c r="B21" s="544" t="s">
        <v>969</v>
      </c>
    </row>
    <row r="22" spans="1:2" ht="15.75">
      <c r="A22" s="10" t="s">
        <v>891</v>
      </c>
      <c r="B22" s="544" t="s">
        <v>970</v>
      </c>
    </row>
    <row r="23" spans="1:2" ht="15.75">
      <c r="A23" s="10" t="s">
        <v>7</v>
      </c>
      <c r="B23" s="649" t="s">
        <v>971</v>
      </c>
    </row>
    <row r="24" spans="1:2" ht="15.75">
      <c r="A24" s="10" t="s">
        <v>892</v>
      </c>
      <c r="B24" s="650" t="s">
        <v>972</v>
      </c>
    </row>
    <row r="25" spans="1:2" ht="31.5">
      <c r="A25" s="7" t="s">
        <v>895</v>
      </c>
      <c r="B25" s="660" t="s">
        <v>973</v>
      </c>
    </row>
    <row r="26" spans="1:2" ht="15.75">
      <c r="A26" s="10" t="s">
        <v>943</v>
      </c>
      <c r="B26" s="544" t="s">
        <v>974</v>
      </c>
    </row>
    <row r="27" spans="1:2" ht="15.75">
      <c r="A27" s="10" t="s">
        <v>944</v>
      </c>
      <c r="B27" s="544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2" t="s">
        <v>861</v>
      </c>
      <c r="B1" s="552" t="s">
        <v>856</v>
      </c>
      <c r="C1" s="552" t="s">
        <v>860</v>
      </c>
      <c r="D1" s="552" t="s">
        <v>857</v>
      </c>
    </row>
    <row r="2" spans="1:4" ht="24" customHeight="1">
      <c r="A2" s="608" t="s">
        <v>855</v>
      </c>
      <c r="B2" s="606"/>
      <c r="C2" s="606"/>
      <c r="D2" s="607"/>
    </row>
    <row r="3" spans="1:5" ht="31.5">
      <c r="A3" s="555">
        <v>1</v>
      </c>
      <c r="B3" s="553" t="s">
        <v>859</v>
      </c>
      <c r="C3" s="554" t="s">
        <v>858</v>
      </c>
      <c r="D3" s="605">
        <f>(ABS('1-Баланс'!G32)-ABS('1-Баланс'!G33))/'2-Отчет за доходите'!G16</f>
        <v>0.17246490180740254</v>
      </c>
      <c r="E3" s="609"/>
    </row>
    <row r="4" spans="1:4" ht="31.5">
      <c r="A4" s="555">
        <v>2</v>
      </c>
      <c r="B4" s="553" t="s">
        <v>885</v>
      </c>
      <c r="C4" s="554" t="s">
        <v>862</v>
      </c>
      <c r="D4" s="605">
        <f>(ABS('1-Баланс'!G32)-ABS('1-Баланс'!G33))/'1-Баланс'!G37</f>
        <v>0.0427434150243767</v>
      </c>
    </row>
    <row r="5" spans="1:4" ht="31.5">
      <c r="A5" s="555">
        <v>3</v>
      </c>
      <c r="B5" s="553" t="s">
        <v>863</v>
      </c>
      <c r="C5" s="554" t="s">
        <v>864</v>
      </c>
      <c r="D5" s="605">
        <f>(ABS('1-Баланс'!G32)-ABS('1-Баланс'!G33))/('1-Баланс'!G56+'1-Баланс'!G79)</f>
        <v>0.13502972007684672</v>
      </c>
    </row>
    <row r="6" spans="1:4" ht="31.5">
      <c r="A6" s="555">
        <v>4</v>
      </c>
      <c r="B6" s="553" t="s">
        <v>886</v>
      </c>
      <c r="C6" s="554" t="s">
        <v>865</v>
      </c>
      <c r="D6" s="605">
        <f>(ABS('1-Баланс'!G32)-ABS('1-Баланс'!G33))/('1-Баланс'!C95)</f>
        <v>0.03209848541737226</v>
      </c>
    </row>
    <row r="7" spans="1:4" ht="24" customHeight="1">
      <c r="A7" s="608" t="s">
        <v>866</v>
      </c>
      <c r="B7" s="606"/>
      <c r="C7" s="606"/>
      <c r="D7" s="607"/>
    </row>
    <row r="8" spans="1:4" ht="31.5">
      <c r="A8" s="555">
        <v>5</v>
      </c>
      <c r="B8" s="553" t="s">
        <v>867</v>
      </c>
      <c r="C8" s="554" t="s">
        <v>868</v>
      </c>
      <c r="D8" s="604">
        <f>'2-Отчет за доходите'!G36/'2-Отчет за доходите'!C36</f>
        <v>1.2249640201487166</v>
      </c>
    </row>
    <row r="9" spans="1:4" ht="24" customHeight="1">
      <c r="A9" s="608" t="s">
        <v>869</v>
      </c>
      <c r="B9" s="606"/>
      <c r="C9" s="606"/>
      <c r="D9" s="607"/>
    </row>
    <row r="10" spans="1:4" ht="31.5">
      <c r="A10" s="555">
        <v>6</v>
      </c>
      <c r="B10" s="553" t="s">
        <v>870</v>
      </c>
      <c r="C10" s="554" t="s">
        <v>871</v>
      </c>
      <c r="D10" s="604">
        <f>'1-Баланс'!C94/'1-Баланс'!G79</f>
        <v>0.8526910868608234</v>
      </c>
    </row>
    <row r="11" spans="1:4" ht="63">
      <c r="A11" s="555">
        <v>7</v>
      </c>
      <c r="B11" s="553" t="s">
        <v>872</v>
      </c>
      <c r="C11" s="554" t="s">
        <v>939</v>
      </c>
      <c r="D11" s="604">
        <f>('1-Баланс'!C76+'1-Баланс'!C85+'1-Баланс'!C92)/'1-Баланс'!G79</f>
        <v>0.5546905771414008</v>
      </c>
    </row>
    <row r="12" spans="1:4" ht="47.25">
      <c r="A12" s="555">
        <v>8</v>
      </c>
      <c r="B12" s="553" t="s">
        <v>873</v>
      </c>
      <c r="C12" s="554" t="s">
        <v>940</v>
      </c>
      <c r="D12" s="604">
        <f>('1-Баланс'!C85+'1-Баланс'!C92)/'1-Баланс'!G79</f>
        <v>0.08924723708903871</v>
      </c>
    </row>
    <row r="13" spans="1:4" ht="31.5">
      <c r="A13" s="555">
        <v>9</v>
      </c>
      <c r="B13" s="553" t="s">
        <v>874</v>
      </c>
      <c r="C13" s="554" t="s">
        <v>875</v>
      </c>
      <c r="D13" s="604">
        <f>'1-Баланс'!C92/'1-Баланс'!G79</f>
        <v>0.08917772989504413</v>
      </c>
    </row>
    <row r="14" spans="1:4" ht="24" customHeight="1">
      <c r="A14" s="608" t="s">
        <v>876</v>
      </c>
      <c r="B14" s="606"/>
      <c r="C14" s="606"/>
      <c r="D14" s="607"/>
    </row>
    <row r="15" spans="1:4" ht="31.5">
      <c r="A15" s="555">
        <v>10</v>
      </c>
      <c r="B15" s="553" t="s">
        <v>890</v>
      </c>
      <c r="C15" s="554" t="s">
        <v>877</v>
      </c>
      <c r="D15" s="604">
        <f>'2-Отчет за доходите'!G16/('1-Баланс'!C20+'1-Баланс'!C21+'1-Баланс'!C22+'1-Баланс'!C28+'1-Баланс'!C65)</f>
        <v>0.19874545460496384</v>
      </c>
    </row>
    <row r="16" spans="1:4" ht="31.5">
      <c r="A16" s="611">
        <v>11</v>
      </c>
      <c r="B16" s="553" t="s">
        <v>876</v>
      </c>
      <c r="C16" s="554" t="s">
        <v>889</v>
      </c>
      <c r="D16" s="612">
        <f>'2-Отчет за доходите'!G16/('1-Баланс'!C95)</f>
        <v>0.1861160449516722</v>
      </c>
    </row>
    <row r="17" spans="1:4" ht="24" customHeight="1">
      <c r="A17" s="608" t="s">
        <v>879</v>
      </c>
      <c r="B17" s="606"/>
      <c r="C17" s="606"/>
      <c r="D17" s="607"/>
    </row>
    <row r="18" spans="1:4" ht="31.5">
      <c r="A18" s="555">
        <v>12</v>
      </c>
      <c r="B18" s="553" t="s">
        <v>906</v>
      </c>
      <c r="C18" s="554" t="s">
        <v>878</v>
      </c>
      <c r="D18" s="604">
        <f>'1-Баланс'!G56/('1-Баланс'!G37+'1-Баланс'!G56)</f>
        <v>0.18597770653022577</v>
      </c>
    </row>
    <row r="19" spans="1:4" ht="31.5">
      <c r="A19" s="555">
        <v>13</v>
      </c>
      <c r="B19" s="553" t="s">
        <v>907</v>
      </c>
      <c r="C19" s="554" t="s">
        <v>880</v>
      </c>
      <c r="D19" s="604">
        <f>D4/D5</f>
        <v>0.31654820138893136</v>
      </c>
    </row>
    <row r="20" spans="1:4" ht="31.5">
      <c r="A20" s="555">
        <v>14</v>
      </c>
      <c r="B20" s="553" t="s">
        <v>881</v>
      </c>
      <c r="C20" s="554" t="s">
        <v>882</v>
      </c>
      <c r="D20" s="604">
        <f>D6/D5</f>
        <v>0.23771422616520793</v>
      </c>
    </row>
    <row r="21" spans="1:5" ht="15.75">
      <c r="A21" s="555">
        <v>15</v>
      </c>
      <c r="B21" s="553" t="s">
        <v>883</v>
      </c>
      <c r="C21" s="554" t="s">
        <v>884</v>
      </c>
      <c r="D21" s="640">
        <f>'2-Отчет за доходите'!C37+'2-Отчет за доходите'!C25</f>
        <v>23853</v>
      </c>
      <c r="E21" s="657"/>
    </row>
    <row r="22" spans="1:4" ht="47.25">
      <c r="A22" s="555">
        <v>16</v>
      </c>
      <c r="B22" s="553" t="s">
        <v>887</v>
      </c>
      <c r="C22" s="554" t="s">
        <v>888</v>
      </c>
      <c r="D22" s="610">
        <f>D21/'1-Баланс'!G37</f>
        <v>0.04867790301152817</v>
      </c>
    </row>
    <row r="23" spans="1:4" ht="31.5">
      <c r="A23" s="555">
        <v>17</v>
      </c>
      <c r="B23" s="553" t="s">
        <v>953</v>
      </c>
      <c r="C23" s="554" t="s">
        <v>954</v>
      </c>
      <c r="D23" s="610">
        <f>(D21+'2-Отчет за доходите'!C14)/'2-Отчет за доходите'!G31</f>
        <v>0.32489699343205647</v>
      </c>
    </row>
    <row r="24" spans="1:4" ht="31.5">
      <c r="A24" s="555">
        <v>18</v>
      </c>
      <c r="B24" s="553" t="s">
        <v>955</v>
      </c>
      <c r="C24" s="554" t="s">
        <v>956</v>
      </c>
      <c r="D24" s="610">
        <f>('1-Баланс'!G56+'1-Баланс'!G79)/(D21+'2-Отчет за доходите'!C14)</f>
        <v>3.8952813841942695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6">
        <f aca="true" t="shared" si="2" ref="C3:C34">endDate</f>
        <v>43373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73679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6">
        <f t="shared" si="2"/>
        <v>43373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361939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6">
        <f t="shared" si="2"/>
        <v>43373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6">
        <f t="shared" si="2"/>
        <v>43373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80684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6">
        <f t="shared" si="2"/>
        <v>43373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9226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6">
        <f t="shared" si="2"/>
        <v>43373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17820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6">
        <f t="shared" si="2"/>
        <v>43373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18927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6">
        <f t="shared" si="2"/>
        <v>43373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4372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6">
        <f t="shared" si="2"/>
        <v>43373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566647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6">
        <f t="shared" si="2"/>
        <v>43373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29343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6">
        <f t="shared" si="2"/>
        <v>43373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316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6">
        <f t="shared" si="2"/>
        <v>43373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6">
        <f t="shared" si="2"/>
        <v>43373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162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6">
        <f t="shared" si="2"/>
        <v>43373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6">
        <f t="shared" si="2"/>
        <v>43373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1728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6">
        <f t="shared" si="2"/>
        <v>43373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1890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6">
        <f t="shared" si="2"/>
        <v>43373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15294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6">
        <f t="shared" si="2"/>
        <v>43373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6">
        <f t="shared" si="2"/>
        <v>43373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15294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6">
        <f t="shared" si="2"/>
        <v>43373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924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6">
        <f t="shared" si="2"/>
        <v>43373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6">
        <f t="shared" si="2"/>
        <v>43373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6">
        <f t="shared" si="2"/>
        <v>43373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895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6">
        <f t="shared" si="2"/>
        <v>43373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29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6">
        <f t="shared" si="2"/>
        <v>43373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51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6">
        <f t="shared" si="2"/>
        <v>43373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51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6">
        <f t="shared" si="2"/>
        <v>43373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6">
        <f t="shared" si="2"/>
        <v>43373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6">
        <f t="shared" si="2"/>
        <v>43373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6">
        <f t="shared" si="2"/>
        <v>43373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6">
        <f t="shared" si="2"/>
        <v>43373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975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6">
        <f t="shared" si="2"/>
        <v>43373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365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6">
        <f aca="true" t="shared" si="5" ref="C35:C66">endDate</f>
        <v>43373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6">
        <f t="shared" si="5"/>
        <v>43373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6">
        <f t="shared" si="5"/>
        <v>43373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269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6">
        <f t="shared" si="5"/>
        <v>43373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634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6">
        <f t="shared" si="5"/>
        <v>43373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6">
        <f t="shared" si="5"/>
        <v>43373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621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6">
        <f t="shared" si="5"/>
        <v>43373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615720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6">
        <f t="shared" si="5"/>
        <v>43373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3832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6">
        <f t="shared" si="5"/>
        <v>43373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5268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6">
        <f t="shared" si="5"/>
        <v>43373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1872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6">
        <f t="shared" si="5"/>
        <v>43373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1513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6">
        <f t="shared" si="5"/>
        <v>43373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377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6">
        <f t="shared" si="5"/>
        <v>43373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6">
        <f t="shared" si="5"/>
        <v>43373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12862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6">
        <f t="shared" si="5"/>
        <v>43373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24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6">
        <f t="shared" si="5"/>
        <v>43373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16650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6">
        <f t="shared" si="5"/>
        <v>43373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1453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6">
        <f t="shared" si="5"/>
        <v>43373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6">
        <f t="shared" si="5"/>
        <v>43373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149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6">
        <f t="shared" si="5"/>
        <v>43373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549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6">
        <f t="shared" si="5"/>
        <v>43373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6">
        <f t="shared" si="5"/>
        <v>43373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1264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6">
        <f t="shared" si="5"/>
        <v>43373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20089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6">
        <f t="shared" si="5"/>
        <v>43373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6">
        <f t="shared" si="5"/>
        <v>43373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3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6">
        <f t="shared" si="5"/>
        <v>43373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6">
        <f t="shared" si="5"/>
        <v>43373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6">
        <f t="shared" si="5"/>
        <v>43373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6">
        <f t="shared" si="5"/>
        <v>43373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6">
        <f t="shared" si="5"/>
        <v>43373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6">
        <f t="shared" si="5"/>
        <v>43373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1029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6">
        <f t="shared" si="5"/>
        <v>43373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2681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6">
        <f aca="true" t="shared" si="8" ref="C67:C98">endDate</f>
        <v>43373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139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6">
        <f t="shared" si="8"/>
        <v>43373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6">
        <f t="shared" si="8"/>
        <v>43373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3849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6">
        <f t="shared" si="8"/>
        <v>43373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6">
        <f t="shared" si="8"/>
        <v>43373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36803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6">
        <f t="shared" si="8"/>
        <v>43373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652523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6">
        <f t="shared" si="8"/>
        <v>43373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6">
        <f t="shared" si="8"/>
        <v>43373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6">
        <f t="shared" si="8"/>
        <v>43373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6">
        <f t="shared" si="8"/>
        <v>43373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6">
        <f t="shared" si="8"/>
        <v>43373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6">
        <f t="shared" si="8"/>
        <v>43373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6">
        <f t="shared" si="8"/>
        <v>43373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6">
        <f t="shared" si="8"/>
        <v>43373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6">
        <f t="shared" si="8"/>
        <v>43373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110793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6">
        <f t="shared" si="8"/>
        <v>43373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217805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6">
        <f t="shared" si="8"/>
        <v>43373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2502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6">
        <f t="shared" si="8"/>
        <v>43373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6">
        <f t="shared" si="8"/>
        <v>43373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215303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6">
        <f t="shared" si="8"/>
        <v>43373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328598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6">
        <f t="shared" si="8"/>
        <v>43373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138176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6">
        <f t="shared" si="8"/>
        <v>43373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138176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6">
        <f t="shared" si="8"/>
        <v>43373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6">
        <f t="shared" si="8"/>
        <v>43373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6">
        <f t="shared" si="8"/>
        <v>43373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20945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6">
        <f t="shared" si="8"/>
        <v>43373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6">
        <f t="shared" si="8"/>
        <v>43373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159121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6">
        <f t="shared" si="8"/>
        <v>43373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490017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6">
        <f t="shared" si="8"/>
        <v>43373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7392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6">
        <f t="shared" si="8"/>
        <v>43373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632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6">
        <f t="shared" si="8"/>
        <v>43373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83220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6">
        <f t="shared" si="8"/>
        <v>43373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6">
        <f aca="true" t="shared" si="11" ref="C99:C125">endDate</f>
        <v>43373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6">
        <f t="shared" si="11"/>
        <v>43373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6">
        <f t="shared" si="11"/>
        <v>43373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5519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6">
        <f t="shared" si="11"/>
        <v>43373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89371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6">
        <f t="shared" si="11"/>
        <v>43373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165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6">
        <f t="shared" si="11"/>
        <v>43373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1362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6">
        <f t="shared" si="11"/>
        <v>43373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19944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6">
        <f t="shared" si="11"/>
        <v>43373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1111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6">
        <f t="shared" si="11"/>
        <v>43373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111953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6">
        <f t="shared" si="11"/>
        <v>43373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5151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6">
        <f t="shared" si="11"/>
        <v>43373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274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6">
        <f t="shared" si="11"/>
        <v>43373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37303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6">
        <f t="shared" si="11"/>
        <v>43373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2055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6">
        <f t="shared" si="11"/>
        <v>43373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6">
        <f t="shared" si="11"/>
        <v>43373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22331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6">
        <f t="shared" si="11"/>
        <v>43373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6291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6">
        <f t="shared" si="11"/>
        <v>43373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3934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6">
        <f t="shared" si="11"/>
        <v>43373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1252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6">
        <f t="shared" si="11"/>
        <v>43373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1440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6">
        <f t="shared" si="11"/>
        <v>43373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335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6">
        <f t="shared" si="11"/>
        <v>43373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6">
        <f t="shared" si="11"/>
        <v>43373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43063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6">
        <f t="shared" si="11"/>
        <v>43373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6">
        <f t="shared" si="11"/>
        <v>43373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6">
        <f t="shared" si="11"/>
        <v>43373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98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6">
        <f t="shared" si="11"/>
        <v>43373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43161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6">
        <f t="shared" si="11"/>
        <v>43373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652523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6">
        <f aca="true" t="shared" si="14" ref="C127:C158">endDate</f>
        <v>43373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15689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6">
        <f t="shared" si="14"/>
        <v>43373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19209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6">
        <f t="shared" si="14"/>
        <v>43373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15968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6">
        <f t="shared" si="14"/>
        <v>43373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24965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6">
        <f t="shared" si="14"/>
        <v>43373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4675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6">
        <f t="shared" si="14"/>
        <v>43373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17321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6">
        <f t="shared" si="14"/>
        <v>43373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-330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6">
        <f t="shared" si="14"/>
        <v>43373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1157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6">
        <f t="shared" si="14"/>
        <v>43373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6">
        <f t="shared" si="14"/>
        <v>43373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6">
        <f t="shared" si="14"/>
        <v>43373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98654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6">
        <f t="shared" si="14"/>
        <v>43373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1344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6">
        <f t="shared" si="14"/>
        <v>43373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55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6">
        <f t="shared" si="14"/>
        <v>43373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34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6">
        <f t="shared" si="14"/>
        <v>43373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76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6">
        <f t="shared" si="14"/>
        <v>43373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1509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6">
        <f t="shared" si="14"/>
        <v>43373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100163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6">
        <f t="shared" si="14"/>
        <v>43373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22402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6">
        <f t="shared" si="14"/>
        <v>43373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107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6">
        <f t="shared" si="14"/>
        <v>43373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6">
        <f t="shared" si="14"/>
        <v>43373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100056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6">
        <f t="shared" si="14"/>
        <v>43373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22509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6">
        <f t="shared" si="14"/>
        <v>43373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1377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6">
        <f t="shared" si="14"/>
        <v>43373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1377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6">
        <f t="shared" si="14"/>
        <v>43373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6">
        <f t="shared" si="14"/>
        <v>43373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6">
        <f t="shared" si="14"/>
        <v>43373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21132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6">
        <f t="shared" si="14"/>
        <v>43373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187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6">
        <f t="shared" si="14"/>
        <v>43373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20945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6">
        <f t="shared" si="14"/>
        <v>43373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122565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6">
        <f t="shared" si="14"/>
        <v>43373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5434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6">
        <f t="shared" si="14"/>
        <v>43373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51220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6">
        <f aca="true" t="shared" si="17" ref="C159:C179">endDate</f>
        <v>43373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58539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6">
        <f t="shared" si="17"/>
        <v>43373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6252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6">
        <f t="shared" si="17"/>
        <v>43373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121445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6">
        <f t="shared" si="17"/>
        <v>43373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732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6">
        <f t="shared" si="17"/>
        <v>43373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6">
        <f t="shared" si="17"/>
        <v>43373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6">
        <f t="shared" si="17"/>
        <v>43373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6">
        <f t="shared" si="17"/>
        <v>43373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6">
        <f t="shared" si="17"/>
        <v>43373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386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6">
        <f t="shared" si="17"/>
        <v>43373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6">
        <f t="shared" si="17"/>
        <v>43373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388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6">
        <f t="shared" si="17"/>
        <v>43373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122565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6">
        <f t="shared" si="17"/>
        <v>43373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6">
        <f t="shared" si="17"/>
        <v>43373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6">
        <f t="shared" si="17"/>
        <v>43373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6">
        <f t="shared" si="17"/>
        <v>43373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122565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6">
        <f t="shared" si="17"/>
        <v>43373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6">
        <f t="shared" si="17"/>
        <v>43373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6">
        <f t="shared" si="17"/>
        <v>43373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6">
        <f t="shared" si="17"/>
        <v>43373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6">
        <f t="shared" si="17"/>
        <v>43373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122565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6">
        <f aca="true" t="shared" si="20" ref="C181:C216">endDate</f>
        <v>43373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112544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6">
        <f t="shared" si="20"/>
        <v>43373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-56105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6">
        <f t="shared" si="20"/>
        <v>43373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6">
        <f t="shared" si="20"/>
        <v>43373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-25518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6">
        <f t="shared" si="20"/>
        <v>43373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-310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6">
        <f t="shared" si="20"/>
        <v>43373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-1333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6">
        <f t="shared" si="20"/>
        <v>43373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21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6">
        <f t="shared" si="20"/>
        <v>43373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-207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6">
        <f t="shared" si="20"/>
        <v>43373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49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6">
        <f t="shared" si="20"/>
        <v>43373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405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6">
        <f t="shared" si="20"/>
        <v>43373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29546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6">
        <f t="shared" si="20"/>
        <v>43373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-38383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6">
        <f t="shared" si="20"/>
        <v>43373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0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6">
        <f t="shared" si="20"/>
        <v>43373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-50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6">
        <f t="shared" si="20"/>
        <v>43373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0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6">
        <f t="shared" si="20"/>
        <v>43373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6">
        <f t="shared" si="20"/>
        <v>43373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6">
        <f t="shared" si="20"/>
        <v>43373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159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6">
        <f t="shared" si="20"/>
        <v>43373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6">
        <f t="shared" si="20"/>
        <v>43373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6">
        <f t="shared" si="20"/>
        <v>43373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54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6">
        <f t="shared" si="20"/>
        <v>43373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-38220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6">
        <f t="shared" si="20"/>
        <v>43373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6">
        <f t="shared" si="20"/>
        <v>43373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6">
        <f t="shared" si="20"/>
        <v>43373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17494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6">
        <f t="shared" si="20"/>
        <v>43373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-8100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6">
        <f t="shared" si="20"/>
        <v>43373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-262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6">
        <f t="shared" si="20"/>
        <v>43373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-1344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6">
        <f t="shared" si="20"/>
        <v>43373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-2533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6">
        <f t="shared" si="20"/>
        <v>43373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6">
        <f t="shared" si="20"/>
        <v>43373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5255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6">
        <f t="shared" si="20"/>
        <v>43373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-3419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6">
        <f t="shared" si="20"/>
        <v>43373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7129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6">
        <f t="shared" si="20"/>
        <v>43373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3710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6">
        <f t="shared" si="20"/>
        <v>43373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3710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6">
        <f t="shared" si="20"/>
        <v>43373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139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6">
        <f aca="true" t="shared" si="23" ref="C218:C281">endDate</f>
        <v>43373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2298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6">
        <f t="shared" si="23"/>
        <v>43373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6">
        <f t="shared" si="23"/>
        <v>43373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6">
        <f t="shared" si="23"/>
        <v>43373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6">
        <f t="shared" si="23"/>
        <v>43373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2298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6">
        <f t="shared" si="23"/>
        <v>43373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6">
        <f t="shared" si="23"/>
        <v>43373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6">
        <f t="shared" si="23"/>
        <v>43373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6">
        <f t="shared" si="23"/>
        <v>43373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6">
        <f t="shared" si="23"/>
        <v>43373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6">
        <f t="shared" si="23"/>
        <v>43373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6">
        <f t="shared" si="23"/>
        <v>43373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6">
        <f t="shared" si="23"/>
        <v>43373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6">
        <f t="shared" si="23"/>
        <v>43373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6">
        <f t="shared" si="23"/>
        <v>43373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6">
        <f t="shared" si="23"/>
        <v>43373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6">
        <f t="shared" si="23"/>
        <v>43373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6">
        <f t="shared" si="23"/>
        <v>43373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6">
        <f t="shared" si="23"/>
        <v>43373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6">
        <f t="shared" si="23"/>
        <v>43373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6">
        <f t="shared" si="23"/>
        <v>43373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6">
        <f t="shared" si="23"/>
        <v>43373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6">
        <f t="shared" si="23"/>
        <v>43373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6">
        <f t="shared" si="23"/>
        <v>43373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6">
        <f t="shared" si="23"/>
        <v>43373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6">
        <f t="shared" si="23"/>
        <v>43373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6">
        <f t="shared" si="23"/>
        <v>43373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6">
        <f t="shared" si="23"/>
        <v>43373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6">
        <f t="shared" si="23"/>
        <v>43373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6">
        <f t="shared" si="23"/>
        <v>43373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6">
        <f t="shared" si="23"/>
        <v>43373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6">
        <f t="shared" si="23"/>
        <v>43373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6">
        <f t="shared" si="23"/>
        <v>43373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6">
        <f t="shared" si="23"/>
        <v>43373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6">
        <f t="shared" si="23"/>
        <v>43373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6">
        <f t="shared" si="23"/>
        <v>43373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6">
        <f t="shared" si="23"/>
        <v>43373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6">
        <f t="shared" si="23"/>
        <v>43373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6">
        <f t="shared" si="23"/>
        <v>43373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6">
        <f t="shared" si="23"/>
        <v>43373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6">
        <f t="shared" si="23"/>
        <v>43373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6">
        <f t="shared" si="23"/>
        <v>43373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6">
        <f t="shared" si="23"/>
        <v>43373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6">
        <f t="shared" si="23"/>
        <v>43373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6">
        <f t="shared" si="23"/>
        <v>43373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110993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6">
        <f t="shared" si="23"/>
        <v>43373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6">
        <f t="shared" si="23"/>
        <v>43373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6">
        <f t="shared" si="23"/>
        <v>43373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6">
        <f t="shared" si="23"/>
        <v>43373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110993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6">
        <f t="shared" si="23"/>
        <v>43373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6">
        <f t="shared" si="23"/>
        <v>43373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6">
        <f t="shared" si="23"/>
        <v>43373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6">
        <f t="shared" si="23"/>
        <v>43373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6">
        <f t="shared" si="23"/>
        <v>43373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6">
        <f t="shared" si="23"/>
        <v>43373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6">
        <f t="shared" si="23"/>
        <v>43373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6">
        <f t="shared" si="23"/>
        <v>43373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6">
        <f t="shared" si="23"/>
        <v>43373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6">
        <f t="shared" si="23"/>
        <v>43373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6">
        <f t="shared" si="23"/>
        <v>43373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6">
        <f t="shared" si="23"/>
        <v>43373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6">
        <f t="shared" si="23"/>
        <v>43373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-200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6">
        <f t="shared" si="23"/>
        <v>43373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110793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6">
        <f t="shared" si="23"/>
        <v>43373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6">
        <f aca="true" t="shared" si="26" ref="C282:C345">endDate</f>
        <v>43373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6">
        <f t="shared" si="26"/>
        <v>43373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110793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6">
        <f t="shared" si="26"/>
        <v>43373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2328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6">
        <f t="shared" si="26"/>
        <v>43373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6">
        <f t="shared" si="26"/>
        <v>43373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6">
        <f t="shared" si="26"/>
        <v>43373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6">
        <f t="shared" si="26"/>
        <v>43373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2328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6">
        <f t="shared" si="26"/>
        <v>43373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6">
        <f t="shared" si="26"/>
        <v>43373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174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6">
        <f t="shared" si="26"/>
        <v>43373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6">
        <f t="shared" si="26"/>
        <v>43373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174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6">
        <f t="shared" si="26"/>
        <v>43373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6">
        <f t="shared" si="26"/>
        <v>43373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6">
        <f t="shared" si="26"/>
        <v>43373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6">
        <f t="shared" si="26"/>
        <v>43373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6">
        <f t="shared" si="26"/>
        <v>43373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6">
        <f t="shared" si="26"/>
        <v>43373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6">
        <f t="shared" si="26"/>
        <v>43373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6">
        <f t="shared" si="26"/>
        <v>43373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6">
        <f t="shared" si="26"/>
        <v>43373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6">
        <f t="shared" si="26"/>
        <v>43373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2502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6">
        <f t="shared" si="26"/>
        <v>43373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6">
        <f t="shared" si="26"/>
        <v>43373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6">
        <f t="shared" si="26"/>
        <v>43373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2502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6">
        <f t="shared" si="26"/>
        <v>43373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6">
        <f t="shared" si="26"/>
        <v>43373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6">
        <f t="shared" si="26"/>
        <v>43373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6">
        <f t="shared" si="26"/>
        <v>43373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6">
        <f t="shared" si="26"/>
        <v>43373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6">
        <f t="shared" si="26"/>
        <v>43373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6">
        <f t="shared" si="26"/>
        <v>43373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6">
        <f t="shared" si="26"/>
        <v>43373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6">
        <f t="shared" si="26"/>
        <v>43373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6">
        <f t="shared" si="26"/>
        <v>43373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6">
        <f t="shared" si="26"/>
        <v>43373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6">
        <f t="shared" si="26"/>
        <v>43373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6">
        <f t="shared" si="26"/>
        <v>43373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6">
        <f t="shared" si="26"/>
        <v>43373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6">
        <f t="shared" si="26"/>
        <v>43373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6">
        <f t="shared" si="26"/>
        <v>43373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6">
        <f t="shared" si="26"/>
        <v>43373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6">
        <f t="shared" si="26"/>
        <v>43373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6">
        <f t="shared" si="26"/>
        <v>43373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6">
        <f t="shared" si="26"/>
        <v>43373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6">
        <f t="shared" si="26"/>
        <v>43373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6">
        <f t="shared" si="26"/>
        <v>43373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6">
        <f t="shared" si="26"/>
        <v>43373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215244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6">
        <f t="shared" si="26"/>
        <v>43373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6">
        <f t="shared" si="26"/>
        <v>43373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6">
        <f t="shared" si="26"/>
        <v>43373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6">
        <f t="shared" si="26"/>
        <v>43373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215244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6">
        <f t="shared" si="26"/>
        <v>43373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6">
        <f t="shared" si="26"/>
        <v>43373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6">
        <f t="shared" si="26"/>
        <v>43373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6">
        <f t="shared" si="26"/>
        <v>43373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6">
        <f t="shared" si="26"/>
        <v>43373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6">
        <f t="shared" si="26"/>
        <v>43373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6">
        <f t="shared" si="26"/>
        <v>43373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6">
        <f t="shared" si="26"/>
        <v>43373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6">
        <f t="shared" si="26"/>
        <v>43373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6">
        <f t="shared" si="26"/>
        <v>43373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6">
        <f t="shared" si="26"/>
        <v>43373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6">
        <f t="shared" si="26"/>
        <v>43373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6">
        <f t="shared" si="26"/>
        <v>43373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59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6">
        <f aca="true" t="shared" si="29" ref="C346:C409">endDate</f>
        <v>43373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215303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6">
        <f t="shared" si="29"/>
        <v>43373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6">
        <f t="shared" si="29"/>
        <v>43373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6">
        <f t="shared" si="29"/>
        <v>43373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215303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6">
        <f t="shared" si="29"/>
        <v>43373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141402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6">
        <f t="shared" si="29"/>
        <v>43373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-488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6">
        <f t="shared" si="29"/>
        <v>43373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-488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6">
        <f t="shared" si="29"/>
        <v>43373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6">
        <f t="shared" si="29"/>
        <v>43373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140914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6">
        <f t="shared" si="29"/>
        <v>43373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20945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6">
        <f t="shared" si="29"/>
        <v>43373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-3137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6">
        <f t="shared" si="29"/>
        <v>43373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-2963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6">
        <f t="shared" si="29"/>
        <v>43373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-174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6">
        <f t="shared" si="29"/>
        <v>43373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6">
        <f t="shared" si="29"/>
        <v>43373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6">
        <f t="shared" si="29"/>
        <v>43373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6">
        <f t="shared" si="29"/>
        <v>43373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6">
        <f t="shared" si="29"/>
        <v>43373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6">
        <f t="shared" si="29"/>
        <v>43373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6">
        <f t="shared" si="29"/>
        <v>43373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6">
        <f t="shared" si="29"/>
        <v>43373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6">
        <f t="shared" si="29"/>
        <v>43373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399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6">
        <f t="shared" si="29"/>
        <v>43373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159121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6">
        <f t="shared" si="29"/>
        <v>43373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6">
        <f t="shared" si="29"/>
        <v>43373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6">
        <f t="shared" si="29"/>
        <v>43373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159121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6">
        <f t="shared" si="29"/>
        <v>43373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6">
        <f t="shared" si="29"/>
        <v>43373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6">
        <f t="shared" si="29"/>
        <v>43373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6">
        <f t="shared" si="29"/>
        <v>43373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6">
        <f t="shared" si="29"/>
        <v>43373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6">
        <f t="shared" si="29"/>
        <v>43373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6">
        <f t="shared" si="29"/>
        <v>43373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6">
        <f t="shared" si="29"/>
        <v>43373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6">
        <f t="shared" si="29"/>
        <v>43373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6">
        <f t="shared" si="29"/>
        <v>43373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6">
        <f t="shared" si="29"/>
        <v>43373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6">
        <f t="shared" si="29"/>
        <v>43373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6">
        <f t="shared" si="29"/>
        <v>43373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6">
        <f t="shared" si="29"/>
        <v>43373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6">
        <f t="shared" si="29"/>
        <v>43373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6">
        <f t="shared" si="29"/>
        <v>43373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6">
        <f t="shared" si="29"/>
        <v>43373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6">
        <f t="shared" si="29"/>
        <v>43373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6">
        <f t="shared" si="29"/>
        <v>43373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6">
        <f t="shared" si="29"/>
        <v>43373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6">
        <f t="shared" si="29"/>
        <v>43373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6">
        <f t="shared" si="29"/>
        <v>43373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6">
        <f t="shared" si="29"/>
        <v>43373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6">
        <f t="shared" si="29"/>
        <v>43373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6">
        <f t="shared" si="29"/>
        <v>43373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6">
        <f t="shared" si="29"/>
        <v>43373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6">
        <f t="shared" si="29"/>
        <v>43373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6">
        <f t="shared" si="29"/>
        <v>43373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6">
        <f t="shared" si="29"/>
        <v>43373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6">
        <f t="shared" si="29"/>
        <v>43373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6">
        <f t="shared" si="29"/>
        <v>43373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6">
        <f t="shared" si="29"/>
        <v>43373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6">
        <f t="shared" si="29"/>
        <v>43373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6">
        <f t="shared" si="29"/>
        <v>43373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6">
        <f t="shared" si="29"/>
        <v>43373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6">
        <f t="shared" si="29"/>
        <v>43373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6">
        <f t="shared" si="29"/>
        <v>43373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6">
        <f t="shared" si="29"/>
        <v>43373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6">
        <f aca="true" t="shared" si="32" ref="C410:C459">endDate</f>
        <v>43373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6">
        <f t="shared" si="32"/>
        <v>43373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6">
        <f t="shared" si="32"/>
        <v>43373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6">
        <f t="shared" si="32"/>
        <v>43373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6">
        <f t="shared" si="32"/>
        <v>43373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6">
        <f t="shared" si="32"/>
        <v>43373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6">
        <f t="shared" si="32"/>
        <v>43373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472265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6">
        <f t="shared" si="32"/>
        <v>43373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-488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6">
        <f t="shared" si="32"/>
        <v>43373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-488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6">
        <f t="shared" si="32"/>
        <v>43373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6">
        <f t="shared" si="32"/>
        <v>43373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471777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6">
        <f t="shared" si="32"/>
        <v>43373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20945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6">
        <f t="shared" si="32"/>
        <v>43373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-2963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6">
        <f t="shared" si="32"/>
        <v>43373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-2963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6">
        <f t="shared" si="32"/>
        <v>43373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6">
        <f t="shared" si="32"/>
        <v>43373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6">
        <f t="shared" si="32"/>
        <v>43373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6">
        <f t="shared" si="32"/>
        <v>43373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6">
        <f t="shared" si="32"/>
        <v>43373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6">
        <f t="shared" si="32"/>
        <v>43373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6">
        <f t="shared" si="32"/>
        <v>43373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6">
        <f t="shared" si="32"/>
        <v>43373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6">
        <f t="shared" si="32"/>
        <v>43373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6">
        <f t="shared" si="32"/>
        <v>43373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258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6">
        <f t="shared" si="32"/>
        <v>43373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490017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6">
        <f t="shared" si="32"/>
        <v>43373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6">
        <f t="shared" si="32"/>
        <v>43373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6">
        <f t="shared" si="32"/>
        <v>43373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490017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6">
        <f t="shared" si="32"/>
        <v>43373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7431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6">
        <f t="shared" si="32"/>
        <v>43373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6">
        <f t="shared" si="32"/>
        <v>43373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6">
        <f t="shared" si="32"/>
        <v>43373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6">
        <f t="shared" si="32"/>
        <v>43373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7431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6">
        <f t="shared" si="32"/>
        <v>43373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187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6">
        <f t="shared" si="32"/>
        <v>43373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-155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6">
        <f t="shared" si="32"/>
        <v>43373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-155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6">
        <f t="shared" si="32"/>
        <v>43373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6">
        <f t="shared" si="32"/>
        <v>43373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6">
        <f t="shared" si="32"/>
        <v>43373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6">
        <f t="shared" si="32"/>
        <v>43373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6">
        <f t="shared" si="32"/>
        <v>43373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6">
        <f t="shared" si="32"/>
        <v>43373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6">
        <f t="shared" si="32"/>
        <v>43373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6">
        <f t="shared" si="32"/>
        <v>43373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6">
        <f t="shared" si="32"/>
        <v>43373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6">
        <f t="shared" si="32"/>
        <v>43373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-71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6">
        <f t="shared" si="32"/>
        <v>43373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7392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6">
        <f t="shared" si="32"/>
        <v>43373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6">
        <f t="shared" si="32"/>
        <v>43373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6">
        <f t="shared" si="32"/>
        <v>43373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7392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6">
        <f aca="true" t="shared" si="35" ref="C461:C524">endDate</f>
        <v>43373</v>
      </c>
      <c r="D461" s="99" t="s">
        <v>523</v>
      </c>
      <c r="E461" s="478">
        <v>1</v>
      </c>
      <c r="F461" s="99" t="s">
        <v>522</v>
      </c>
      <c r="H461" s="99">
        <f>'Справка 6'!D11</f>
        <v>73679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6">
        <f t="shared" si="35"/>
        <v>43373</v>
      </c>
      <c r="D462" s="99" t="s">
        <v>526</v>
      </c>
      <c r="E462" s="478">
        <v>1</v>
      </c>
      <c r="F462" s="99" t="s">
        <v>525</v>
      </c>
      <c r="H462" s="99">
        <f>'Справка 6'!D12</f>
        <v>385668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6">
        <f t="shared" si="35"/>
        <v>43373</v>
      </c>
      <c r="D463" s="99" t="s">
        <v>529</v>
      </c>
      <c r="E463" s="478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6">
        <f t="shared" si="35"/>
        <v>43373</v>
      </c>
      <c r="D464" s="99" t="s">
        <v>532</v>
      </c>
      <c r="E464" s="478">
        <v>1</v>
      </c>
      <c r="F464" s="99" t="s">
        <v>531</v>
      </c>
      <c r="H464" s="99">
        <f>'Справка 6'!D14</f>
        <v>160058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6">
        <f t="shared" si="35"/>
        <v>43373</v>
      </c>
      <c r="D465" s="99" t="s">
        <v>535</v>
      </c>
      <c r="E465" s="478">
        <v>1</v>
      </c>
      <c r="F465" s="99" t="s">
        <v>534</v>
      </c>
      <c r="H465" s="99">
        <f>'Справка 6'!D15</f>
        <v>17309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6">
        <f t="shared" si="35"/>
        <v>43373</v>
      </c>
      <c r="D466" s="99" t="s">
        <v>537</v>
      </c>
      <c r="E466" s="478">
        <v>1</v>
      </c>
      <c r="F466" s="99" t="s">
        <v>536</v>
      </c>
      <c r="H466" s="99">
        <f>'Справка 6'!D16</f>
        <v>49423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6">
        <f t="shared" si="35"/>
        <v>43373</v>
      </c>
      <c r="D467" s="99" t="s">
        <v>540</v>
      </c>
      <c r="E467" s="478">
        <v>1</v>
      </c>
      <c r="F467" s="99" t="s">
        <v>539</v>
      </c>
      <c r="H467" s="99">
        <f>'Справка 6'!D17</f>
        <v>16996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6">
        <f t="shared" si="35"/>
        <v>43373</v>
      </c>
      <c r="D468" s="99" t="s">
        <v>543</v>
      </c>
      <c r="E468" s="478">
        <v>1</v>
      </c>
      <c r="F468" s="99" t="s">
        <v>542</v>
      </c>
      <c r="H468" s="99">
        <f>'Справка 6'!D18</f>
        <v>5092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6">
        <f t="shared" si="35"/>
        <v>43373</v>
      </c>
      <c r="D469" s="99" t="s">
        <v>545</v>
      </c>
      <c r="E469" s="478">
        <v>1</v>
      </c>
      <c r="F469" s="99" t="s">
        <v>804</v>
      </c>
      <c r="H469" s="99">
        <f>'Справка 6'!D19</f>
        <v>708225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6">
        <f t="shared" si="35"/>
        <v>43373</v>
      </c>
      <c r="D470" s="99" t="s">
        <v>547</v>
      </c>
      <c r="E470" s="478">
        <v>1</v>
      </c>
      <c r="F470" s="99" t="s">
        <v>546</v>
      </c>
      <c r="H470" s="99">
        <f>'Справка 6'!D20</f>
        <v>29337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6">
        <f t="shared" si="35"/>
        <v>43373</v>
      </c>
      <c r="D471" s="99" t="s">
        <v>549</v>
      </c>
      <c r="E471" s="478">
        <v>1</v>
      </c>
      <c r="F471" s="99" t="s">
        <v>548</v>
      </c>
      <c r="H471" s="99">
        <f>'Справка 6'!D21</f>
        <v>333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6">
        <f t="shared" si="35"/>
        <v>43373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6">
        <f t="shared" si="35"/>
        <v>43373</v>
      </c>
      <c r="D473" s="99" t="s">
        <v>555</v>
      </c>
      <c r="E473" s="478">
        <v>1</v>
      </c>
      <c r="F473" s="99" t="s">
        <v>554</v>
      </c>
      <c r="H473" s="99">
        <f>'Справка 6'!D24</f>
        <v>3230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6">
        <f t="shared" si="35"/>
        <v>43373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6">
        <f t="shared" si="35"/>
        <v>43373</v>
      </c>
      <c r="D475" s="99" t="s">
        <v>558</v>
      </c>
      <c r="E475" s="478">
        <v>1</v>
      </c>
      <c r="F475" s="99" t="s">
        <v>542</v>
      </c>
      <c r="H475" s="99">
        <f>'Справка 6'!D26</f>
        <v>2905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6">
        <f t="shared" si="35"/>
        <v>43373</v>
      </c>
      <c r="D476" s="99" t="s">
        <v>560</v>
      </c>
      <c r="E476" s="478">
        <v>1</v>
      </c>
      <c r="F476" s="99" t="s">
        <v>838</v>
      </c>
      <c r="H476" s="99">
        <f>'Справка 6'!D27</f>
        <v>6135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6">
        <f t="shared" si="35"/>
        <v>43373</v>
      </c>
      <c r="D477" s="99" t="s">
        <v>562</v>
      </c>
      <c r="E477" s="478">
        <v>1</v>
      </c>
      <c r="F477" s="99" t="s">
        <v>561</v>
      </c>
      <c r="H477" s="99">
        <f>'Справка 6'!D29</f>
        <v>817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6">
        <f t="shared" si="35"/>
        <v>43373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6">
        <f t="shared" si="35"/>
        <v>43373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6">
        <f t="shared" si="35"/>
        <v>43373</v>
      </c>
      <c r="D480" s="99" t="s">
        <v>565</v>
      </c>
      <c r="E480" s="478">
        <v>1</v>
      </c>
      <c r="F480" s="99" t="s">
        <v>113</v>
      </c>
      <c r="H480" s="99">
        <f>'Справка 6'!D32</f>
        <v>788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6">
        <f t="shared" si="35"/>
        <v>43373</v>
      </c>
      <c r="D481" s="99" t="s">
        <v>566</v>
      </c>
      <c r="E481" s="478">
        <v>1</v>
      </c>
      <c r="F481" s="99" t="s">
        <v>115</v>
      </c>
      <c r="H481" s="99">
        <f>'Справка 6'!D33</f>
        <v>29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6">
        <f t="shared" si="35"/>
        <v>43373</v>
      </c>
      <c r="D482" s="99" t="s">
        <v>568</v>
      </c>
      <c r="E482" s="478">
        <v>1</v>
      </c>
      <c r="F482" s="99" t="s">
        <v>567</v>
      </c>
      <c r="H482" s="99">
        <f>'Справка 6'!D34</f>
        <v>51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6">
        <f t="shared" si="35"/>
        <v>43373</v>
      </c>
      <c r="D483" s="99" t="s">
        <v>569</v>
      </c>
      <c r="E483" s="478">
        <v>1</v>
      </c>
      <c r="F483" s="99" t="s">
        <v>121</v>
      </c>
      <c r="H483" s="99">
        <f>'Справка 6'!D35</f>
        <v>51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6">
        <f t="shared" si="35"/>
        <v>43373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6">
        <f t="shared" si="35"/>
        <v>43373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6">
        <f t="shared" si="35"/>
        <v>43373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6">
        <f t="shared" si="35"/>
        <v>43373</v>
      </c>
      <c r="D487" s="99" t="s">
        <v>576</v>
      </c>
      <c r="E487" s="478">
        <v>1</v>
      </c>
      <c r="F487" s="99" t="s">
        <v>542</v>
      </c>
      <c r="H487" s="99">
        <f>'Справка 6'!D39</f>
        <v>1586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6">
        <f t="shared" si="35"/>
        <v>43373</v>
      </c>
      <c r="D488" s="99" t="s">
        <v>578</v>
      </c>
      <c r="E488" s="478">
        <v>1</v>
      </c>
      <c r="F488" s="99" t="s">
        <v>803</v>
      </c>
      <c r="H488" s="99">
        <f>'Справка 6'!D40</f>
        <v>2454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6">
        <f t="shared" si="35"/>
        <v>43373</v>
      </c>
      <c r="D489" s="99" t="s">
        <v>581</v>
      </c>
      <c r="E489" s="478">
        <v>1</v>
      </c>
      <c r="F489" s="99" t="s">
        <v>580</v>
      </c>
      <c r="H489" s="99">
        <f>'Справка 6'!D41</f>
        <v>17604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6">
        <f t="shared" si="35"/>
        <v>43373</v>
      </c>
      <c r="D490" s="99" t="s">
        <v>583</v>
      </c>
      <c r="E490" s="478">
        <v>1</v>
      </c>
      <c r="F490" s="99" t="s">
        <v>582</v>
      </c>
      <c r="H490" s="99">
        <f>'Справка 6'!D42</f>
        <v>764088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6">
        <f t="shared" si="35"/>
        <v>43373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6">
        <f t="shared" si="35"/>
        <v>43373</v>
      </c>
      <c r="D492" s="99" t="s">
        <v>526</v>
      </c>
      <c r="E492" s="478">
        <v>2</v>
      </c>
      <c r="F492" s="99" t="s">
        <v>525</v>
      </c>
      <c r="H492" s="99">
        <f>'Справка 6'!E12</f>
        <v>12734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6">
        <f t="shared" si="35"/>
        <v>43373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6">
        <f t="shared" si="35"/>
        <v>43373</v>
      </c>
      <c r="D494" s="99" t="s">
        <v>532</v>
      </c>
      <c r="E494" s="478">
        <v>2</v>
      </c>
      <c r="F494" s="99" t="s">
        <v>531</v>
      </c>
      <c r="H494" s="99">
        <f>'Справка 6'!E14</f>
        <v>11771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6">
        <f t="shared" si="35"/>
        <v>43373</v>
      </c>
      <c r="D495" s="99" t="s">
        <v>535</v>
      </c>
      <c r="E495" s="478">
        <v>2</v>
      </c>
      <c r="F495" s="99" t="s">
        <v>534</v>
      </c>
      <c r="H495" s="99">
        <f>'Справка 6'!E15</f>
        <v>5890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6">
        <f t="shared" si="35"/>
        <v>43373</v>
      </c>
      <c r="D496" s="99" t="s">
        <v>537</v>
      </c>
      <c r="E496" s="478">
        <v>2</v>
      </c>
      <c r="F496" s="99" t="s">
        <v>536</v>
      </c>
      <c r="H496" s="99">
        <f>'Справка 6'!E16</f>
        <v>4983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6">
        <f t="shared" si="35"/>
        <v>43373</v>
      </c>
      <c r="D497" s="99" t="s">
        <v>540</v>
      </c>
      <c r="E497" s="478">
        <v>2</v>
      </c>
      <c r="F497" s="99" t="s">
        <v>539</v>
      </c>
      <c r="H497" s="99">
        <f>'Справка 6'!E17</f>
        <v>37826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6">
        <f t="shared" si="35"/>
        <v>43373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6">
        <f t="shared" si="35"/>
        <v>43373</v>
      </c>
      <c r="D499" s="99" t="s">
        <v>545</v>
      </c>
      <c r="E499" s="478">
        <v>2</v>
      </c>
      <c r="F499" s="99" t="s">
        <v>804</v>
      </c>
      <c r="H499" s="99">
        <f>'Справка 6'!E19</f>
        <v>73204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6">
        <f t="shared" si="35"/>
        <v>43373</v>
      </c>
      <c r="D500" s="99" t="s">
        <v>547</v>
      </c>
      <c r="E500" s="478">
        <v>2</v>
      </c>
      <c r="F500" s="99" t="s">
        <v>546</v>
      </c>
      <c r="H500" s="99">
        <f>'Справка 6'!E20</f>
        <v>1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6">
        <f t="shared" si="35"/>
        <v>43373</v>
      </c>
      <c r="D501" s="99" t="s">
        <v>549</v>
      </c>
      <c r="E501" s="478">
        <v>2</v>
      </c>
      <c r="F501" s="99" t="s">
        <v>548</v>
      </c>
      <c r="H501" s="99">
        <f>'Справка 6'!E21</f>
        <v>55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6">
        <f t="shared" si="35"/>
        <v>43373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6">
        <f t="shared" si="35"/>
        <v>43373</v>
      </c>
      <c r="D503" s="99" t="s">
        <v>555</v>
      </c>
      <c r="E503" s="478">
        <v>2</v>
      </c>
      <c r="F503" s="99" t="s">
        <v>554</v>
      </c>
      <c r="H503" s="99">
        <f>'Справка 6'!E24</f>
        <v>26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6">
        <f t="shared" si="35"/>
        <v>43373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6">
        <f t="shared" si="35"/>
        <v>43373</v>
      </c>
      <c r="D505" s="99" t="s">
        <v>558</v>
      </c>
      <c r="E505" s="478">
        <v>2</v>
      </c>
      <c r="F505" s="99" t="s">
        <v>542</v>
      </c>
      <c r="H505" s="99">
        <f>'Справка 6'!E26</f>
        <v>347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6">
        <f t="shared" si="35"/>
        <v>43373</v>
      </c>
      <c r="D506" s="99" t="s">
        <v>560</v>
      </c>
      <c r="E506" s="478">
        <v>2</v>
      </c>
      <c r="F506" s="99" t="s">
        <v>838</v>
      </c>
      <c r="H506" s="99">
        <f>'Справка 6'!E27</f>
        <v>373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6">
        <f t="shared" si="35"/>
        <v>43373</v>
      </c>
      <c r="D507" s="99" t="s">
        <v>562</v>
      </c>
      <c r="E507" s="478">
        <v>2</v>
      </c>
      <c r="F507" s="99" t="s">
        <v>561</v>
      </c>
      <c r="H507" s="99">
        <f>'Справка 6'!E29</f>
        <v>107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6">
        <f t="shared" si="35"/>
        <v>43373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6">
        <f t="shared" si="35"/>
        <v>43373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6">
        <f t="shared" si="35"/>
        <v>43373</v>
      </c>
      <c r="D510" s="99" t="s">
        <v>565</v>
      </c>
      <c r="E510" s="478">
        <v>2</v>
      </c>
      <c r="F510" s="99" t="s">
        <v>113</v>
      </c>
      <c r="H510" s="99">
        <f>'Справка 6'!E32</f>
        <v>107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6">
        <f t="shared" si="35"/>
        <v>43373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6">
        <f t="shared" si="35"/>
        <v>43373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6">
        <f t="shared" si="35"/>
        <v>43373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6">
        <f t="shared" si="35"/>
        <v>43373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6">
        <f t="shared" si="35"/>
        <v>43373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6">
        <f t="shared" si="35"/>
        <v>43373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6">
        <f t="shared" si="35"/>
        <v>43373</v>
      </c>
      <c r="D517" s="99" t="s">
        <v>576</v>
      </c>
      <c r="E517" s="478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6">
        <f t="shared" si="35"/>
        <v>43373</v>
      </c>
      <c r="D518" s="99" t="s">
        <v>578</v>
      </c>
      <c r="E518" s="478">
        <v>2</v>
      </c>
      <c r="F518" s="99" t="s">
        <v>803</v>
      </c>
      <c r="H518" s="99">
        <f>'Справка 6'!E40</f>
        <v>107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6">
        <f t="shared" si="35"/>
        <v>43373</v>
      </c>
      <c r="D519" s="99" t="s">
        <v>581</v>
      </c>
      <c r="E519" s="478">
        <v>2</v>
      </c>
      <c r="F519" s="99" t="s">
        <v>580</v>
      </c>
      <c r="H519" s="99">
        <f>'Справка 6'!E41</f>
        <v>250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6">
        <f t="shared" si="35"/>
        <v>43373</v>
      </c>
      <c r="D520" s="99" t="s">
        <v>583</v>
      </c>
      <c r="E520" s="478">
        <v>2</v>
      </c>
      <c r="F520" s="99" t="s">
        <v>582</v>
      </c>
      <c r="H520" s="99">
        <f>'Справка 6'!E42</f>
        <v>73990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6">
        <f t="shared" si="35"/>
        <v>43373</v>
      </c>
      <c r="D521" s="99" t="s">
        <v>523</v>
      </c>
      <c r="E521" s="478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6">
        <f t="shared" si="35"/>
        <v>43373</v>
      </c>
      <c r="D522" s="99" t="s">
        <v>526</v>
      </c>
      <c r="E522" s="478">
        <v>3</v>
      </c>
      <c r="F522" s="99" t="s">
        <v>525</v>
      </c>
      <c r="H522" s="99">
        <f>'Справка 6'!F12</f>
        <v>271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6">
        <f t="shared" si="35"/>
        <v>43373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6">
        <f t="shared" si="35"/>
        <v>43373</v>
      </c>
      <c r="D524" s="99" t="s">
        <v>532</v>
      </c>
      <c r="E524" s="478">
        <v>3</v>
      </c>
      <c r="F524" s="99" t="s">
        <v>531</v>
      </c>
      <c r="H524" s="99">
        <f>'Справка 6'!F14</f>
        <v>360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6">
        <f aca="true" t="shared" si="38" ref="C525:C588">endDate</f>
        <v>43373</v>
      </c>
      <c r="D525" s="99" t="s">
        <v>535</v>
      </c>
      <c r="E525" s="478">
        <v>3</v>
      </c>
      <c r="F525" s="99" t="s">
        <v>534</v>
      </c>
      <c r="H525" s="99">
        <f>'Справка 6'!F15</f>
        <v>56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6">
        <f t="shared" si="38"/>
        <v>43373</v>
      </c>
      <c r="D526" s="99" t="s">
        <v>537</v>
      </c>
      <c r="E526" s="478">
        <v>3</v>
      </c>
      <c r="F526" s="99" t="s">
        <v>536</v>
      </c>
      <c r="H526" s="99">
        <f>'Справка 6'!F16</f>
        <v>175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6">
        <f t="shared" si="38"/>
        <v>43373</v>
      </c>
      <c r="D527" s="99" t="s">
        <v>540</v>
      </c>
      <c r="E527" s="478">
        <v>3</v>
      </c>
      <c r="F527" s="99" t="s">
        <v>539</v>
      </c>
      <c r="H527" s="99">
        <f>'Справка 6'!F17</f>
        <v>35378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6">
        <f t="shared" si="38"/>
        <v>43373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6">
        <f t="shared" si="38"/>
        <v>43373</v>
      </c>
      <c r="D529" s="99" t="s">
        <v>545</v>
      </c>
      <c r="E529" s="478">
        <v>3</v>
      </c>
      <c r="F529" s="99" t="s">
        <v>804</v>
      </c>
      <c r="H529" s="99">
        <f>'Справка 6'!F19</f>
        <v>36240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6">
        <f t="shared" si="38"/>
        <v>43373</v>
      </c>
      <c r="D530" s="99" t="s">
        <v>547</v>
      </c>
      <c r="E530" s="478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6">
        <f t="shared" si="38"/>
        <v>43373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6">
        <f t="shared" si="38"/>
        <v>43373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6">
        <f t="shared" si="38"/>
        <v>43373</v>
      </c>
      <c r="D533" s="99" t="s">
        <v>555</v>
      </c>
      <c r="E533" s="478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6">
        <f t="shared" si="38"/>
        <v>43373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6">
        <f t="shared" si="38"/>
        <v>43373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6">
        <f t="shared" si="38"/>
        <v>43373</v>
      </c>
      <c r="D536" s="99" t="s">
        <v>560</v>
      </c>
      <c r="E536" s="478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6">
        <f t="shared" si="38"/>
        <v>43373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6">
        <f t="shared" si="38"/>
        <v>43373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6">
        <f t="shared" si="38"/>
        <v>43373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6">
        <f t="shared" si="38"/>
        <v>43373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6">
        <f t="shared" si="38"/>
        <v>43373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6">
        <f t="shared" si="38"/>
        <v>43373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6">
        <f t="shared" si="38"/>
        <v>43373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6">
        <f t="shared" si="38"/>
        <v>43373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6">
        <f t="shared" si="38"/>
        <v>43373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6">
        <f t="shared" si="38"/>
        <v>43373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6">
        <f t="shared" si="38"/>
        <v>43373</v>
      </c>
      <c r="D547" s="99" t="s">
        <v>576</v>
      </c>
      <c r="E547" s="478">
        <v>3</v>
      </c>
      <c r="F547" s="99" t="s">
        <v>542</v>
      </c>
      <c r="H547" s="99">
        <f>'Справка 6'!F39</f>
        <v>331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6">
        <f t="shared" si="38"/>
        <v>43373</v>
      </c>
      <c r="D548" s="99" t="s">
        <v>578</v>
      </c>
      <c r="E548" s="478">
        <v>3</v>
      </c>
      <c r="F548" s="99" t="s">
        <v>803</v>
      </c>
      <c r="H548" s="99">
        <f>'Справка 6'!F40</f>
        <v>331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6">
        <f t="shared" si="38"/>
        <v>43373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6">
        <f t="shared" si="38"/>
        <v>43373</v>
      </c>
      <c r="D550" s="99" t="s">
        <v>583</v>
      </c>
      <c r="E550" s="478">
        <v>3</v>
      </c>
      <c r="F550" s="99" t="s">
        <v>582</v>
      </c>
      <c r="H550" s="99">
        <f>'Справка 6'!F42</f>
        <v>36571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6">
        <f t="shared" si="38"/>
        <v>43373</v>
      </c>
      <c r="D551" s="99" t="s">
        <v>523</v>
      </c>
      <c r="E551" s="478">
        <v>4</v>
      </c>
      <c r="F551" s="99" t="s">
        <v>522</v>
      </c>
      <c r="H551" s="99">
        <f>'Справка 6'!G11</f>
        <v>73679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6">
        <f t="shared" si="38"/>
        <v>43373</v>
      </c>
      <c r="D552" s="99" t="s">
        <v>526</v>
      </c>
      <c r="E552" s="478">
        <v>4</v>
      </c>
      <c r="F552" s="99" t="s">
        <v>525</v>
      </c>
      <c r="H552" s="99">
        <f>'Справка 6'!G12</f>
        <v>398131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6">
        <f t="shared" si="38"/>
        <v>43373</v>
      </c>
      <c r="D553" s="99" t="s">
        <v>529</v>
      </c>
      <c r="E553" s="478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6">
        <f t="shared" si="38"/>
        <v>43373</v>
      </c>
      <c r="D554" s="99" t="s">
        <v>532</v>
      </c>
      <c r="E554" s="478">
        <v>4</v>
      </c>
      <c r="F554" s="99" t="s">
        <v>531</v>
      </c>
      <c r="H554" s="99">
        <f>'Справка 6'!G14</f>
        <v>171469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6">
        <f t="shared" si="38"/>
        <v>43373</v>
      </c>
      <c r="D555" s="99" t="s">
        <v>535</v>
      </c>
      <c r="E555" s="478">
        <v>4</v>
      </c>
      <c r="F555" s="99" t="s">
        <v>534</v>
      </c>
      <c r="H555" s="99">
        <f>'Справка 6'!G15</f>
        <v>23143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6">
        <f t="shared" si="38"/>
        <v>43373</v>
      </c>
      <c r="D556" s="99" t="s">
        <v>537</v>
      </c>
      <c r="E556" s="478">
        <v>4</v>
      </c>
      <c r="F556" s="99" t="s">
        <v>536</v>
      </c>
      <c r="H556" s="99">
        <f>'Справка 6'!G16</f>
        <v>54231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6">
        <f t="shared" si="38"/>
        <v>43373</v>
      </c>
      <c r="D557" s="99" t="s">
        <v>540</v>
      </c>
      <c r="E557" s="478">
        <v>4</v>
      </c>
      <c r="F557" s="99" t="s">
        <v>539</v>
      </c>
      <c r="H557" s="99">
        <f>'Справка 6'!G17</f>
        <v>19444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6">
        <f t="shared" si="38"/>
        <v>43373</v>
      </c>
      <c r="D558" s="99" t="s">
        <v>543</v>
      </c>
      <c r="E558" s="478">
        <v>4</v>
      </c>
      <c r="F558" s="99" t="s">
        <v>542</v>
      </c>
      <c r="H558" s="99">
        <f>'Справка 6'!G18</f>
        <v>5092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6">
        <f t="shared" si="38"/>
        <v>43373</v>
      </c>
      <c r="D559" s="99" t="s">
        <v>545</v>
      </c>
      <c r="E559" s="478">
        <v>4</v>
      </c>
      <c r="F559" s="99" t="s">
        <v>804</v>
      </c>
      <c r="H559" s="99">
        <f>'Справка 6'!G19</f>
        <v>745189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6">
        <f t="shared" si="38"/>
        <v>43373</v>
      </c>
      <c r="D560" s="99" t="s">
        <v>547</v>
      </c>
      <c r="E560" s="478">
        <v>4</v>
      </c>
      <c r="F560" s="99" t="s">
        <v>546</v>
      </c>
      <c r="H560" s="99">
        <f>'Справка 6'!G20</f>
        <v>29338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6">
        <f t="shared" si="38"/>
        <v>43373</v>
      </c>
      <c r="D561" s="99" t="s">
        <v>549</v>
      </c>
      <c r="E561" s="478">
        <v>4</v>
      </c>
      <c r="F561" s="99" t="s">
        <v>548</v>
      </c>
      <c r="H561" s="99">
        <f>'Справка 6'!G21</f>
        <v>388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6">
        <f t="shared" si="38"/>
        <v>43373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6">
        <f t="shared" si="38"/>
        <v>43373</v>
      </c>
      <c r="D563" s="99" t="s">
        <v>555</v>
      </c>
      <c r="E563" s="478">
        <v>4</v>
      </c>
      <c r="F563" s="99" t="s">
        <v>554</v>
      </c>
      <c r="H563" s="99">
        <f>'Справка 6'!G24</f>
        <v>3256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6">
        <f t="shared" si="38"/>
        <v>43373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6">
        <f t="shared" si="38"/>
        <v>43373</v>
      </c>
      <c r="D565" s="99" t="s">
        <v>558</v>
      </c>
      <c r="E565" s="478">
        <v>4</v>
      </c>
      <c r="F565" s="99" t="s">
        <v>542</v>
      </c>
      <c r="H565" s="99">
        <f>'Справка 6'!G26</f>
        <v>3252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6">
        <f t="shared" si="38"/>
        <v>43373</v>
      </c>
      <c r="D566" s="99" t="s">
        <v>560</v>
      </c>
      <c r="E566" s="478">
        <v>4</v>
      </c>
      <c r="F566" s="99" t="s">
        <v>838</v>
      </c>
      <c r="H566" s="99">
        <f>'Справка 6'!G27</f>
        <v>6508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6">
        <f t="shared" si="38"/>
        <v>43373</v>
      </c>
      <c r="D567" s="99" t="s">
        <v>562</v>
      </c>
      <c r="E567" s="478">
        <v>4</v>
      </c>
      <c r="F567" s="99" t="s">
        <v>561</v>
      </c>
      <c r="H567" s="99">
        <f>'Справка 6'!G29</f>
        <v>924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6">
        <f t="shared" si="38"/>
        <v>43373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6">
        <f t="shared" si="38"/>
        <v>43373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6">
        <f t="shared" si="38"/>
        <v>43373</v>
      </c>
      <c r="D570" s="99" t="s">
        <v>565</v>
      </c>
      <c r="E570" s="478">
        <v>4</v>
      </c>
      <c r="F570" s="99" t="s">
        <v>113</v>
      </c>
      <c r="H570" s="99">
        <f>'Справка 6'!G32</f>
        <v>895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6">
        <f t="shared" si="38"/>
        <v>43373</v>
      </c>
      <c r="D571" s="99" t="s">
        <v>566</v>
      </c>
      <c r="E571" s="478">
        <v>4</v>
      </c>
      <c r="F571" s="99" t="s">
        <v>115</v>
      </c>
      <c r="H571" s="99">
        <f>'Справка 6'!G33</f>
        <v>29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6">
        <f t="shared" si="38"/>
        <v>43373</v>
      </c>
      <c r="D572" s="99" t="s">
        <v>568</v>
      </c>
      <c r="E572" s="478">
        <v>4</v>
      </c>
      <c r="F572" s="99" t="s">
        <v>567</v>
      </c>
      <c r="H572" s="99">
        <f>'Справка 6'!G34</f>
        <v>51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6">
        <f t="shared" si="38"/>
        <v>43373</v>
      </c>
      <c r="D573" s="99" t="s">
        <v>569</v>
      </c>
      <c r="E573" s="478">
        <v>4</v>
      </c>
      <c r="F573" s="99" t="s">
        <v>121</v>
      </c>
      <c r="H573" s="99">
        <f>'Справка 6'!G35</f>
        <v>51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6">
        <f t="shared" si="38"/>
        <v>43373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6">
        <f t="shared" si="38"/>
        <v>43373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6">
        <f t="shared" si="38"/>
        <v>43373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6">
        <f t="shared" si="38"/>
        <v>43373</v>
      </c>
      <c r="D577" s="99" t="s">
        <v>576</v>
      </c>
      <c r="E577" s="478">
        <v>4</v>
      </c>
      <c r="F577" s="99" t="s">
        <v>542</v>
      </c>
      <c r="H577" s="99">
        <f>'Справка 6'!G39</f>
        <v>1255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6">
        <f t="shared" si="38"/>
        <v>43373</v>
      </c>
      <c r="D578" s="99" t="s">
        <v>578</v>
      </c>
      <c r="E578" s="478">
        <v>4</v>
      </c>
      <c r="F578" s="99" t="s">
        <v>803</v>
      </c>
      <c r="H578" s="99">
        <f>'Справка 6'!G40</f>
        <v>2230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6">
        <f t="shared" si="38"/>
        <v>43373</v>
      </c>
      <c r="D579" s="99" t="s">
        <v>581</v>
      </c>
      <c r="E579" s="478">
        <v>4</v>
      </c>
      <c r="F579" s="99" t="s">
        <v>580</v>
      </c>
      <c r="H579" s="99">
        <f>'Справка 6'!G41</f>
        <v>17854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6">
        <f t="shared" si="38"/>
        <v>43373</v>
      </c>
      <c r="D580" s="99" t="s">
        <v>583</v>
      </c>
      <c r="E580" s="478">
        <v>4</v>
      </c>
      <c r="F580" s="99" t="s">
        <v>582</v>
      </c>
      <c r="H580" s="99">
        <f>'Справка 6'!G42</f>
        <v>801507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6">
        <f t="shared" si="38"/>
        <v>43373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6">
        <f t="shared" si="38"/>
        <v>43373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6">
        <f t="shared" si="38"/>
        <v>43373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6">
        <f t="shared" si="38"/>
        <v>43373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6">
        <f t="shared" si="38"/>
        <v>43373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6">
        <f t="shared" si="38"/>
        <v>43373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6">
        <f t="shared" si="38"/>
        <v>43373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6">
        <f t="shared" si="38"/>
        <v>43373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6">
        <f aca="true" t="shared" si="41" ref="C589:C652">endDate</f>
        <v>43373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6">
        <f t="shared" si="41"/>
        <v>43373</v>
      </c>
      <c r="D590" s="99" t="s">
        <v>547</v>
      </c>
      <c r="E590" s="478">
        <v>5</v>
      </c>
      <c r="F590" s="99" t="s">
        <v>546</v>
      </c>
      <c r="H590" s="99">
        <f>'Справка 6'!H20</f>
        <v>5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6">
        <f t="shared" si="41"/>
        <v>43373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6">
        <f t="shared" si="41"/>
        <v>43373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6">
        <f t="shared" si="41"/>
        <v>43373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6">
        <f t="shared" si="41"/>
        <v>43373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6">
        <f t="shared" si="41"/>
        <v>43373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6">
        <f t="shared" si="41"/>
        <v>43373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6">
        <f t="shared" si="41"/>
        <v>43373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6">
        <f t="shared" si="41"/>
        <v>43373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6">
        <f t="shared" si="41"/>
        <v>43373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6">
        <f t="shared" si="41"/>
        <v>43373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6">
        <f t="shared" si="41"/>
        <v>43373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6">
        <f t="shared" si="41"/>
        <v>43373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6">
        <f t="shared" si="41"/>
        <v>43373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6">
        <f t="shared" si="41"/>
        <v>43373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6">
        <f t="shared" si="41"/>
        <v>43373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6">
        <f t="shared" si="41"/>
        <v>43373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6">
        <f t="shared" si="41"/>
        <v>43373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6">
        <f t="shared" si="41"/>
        <v>43373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6">
        <f t="shared" si="41"/>
        <v>43373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6">
        <f t="shared" si="41"/>
        <v>43373</v>
      </c>
      <c r="D610" s="99" t="s">
        <v>583</v>
      </c>
      <c r="E610" s="478">
        <v>5</v>
      </c>
      <c r="F610" s="99" t="s">
        <v>582</v>
      </c>
      <c r="H610" s="99">
        <f>'Справка 6'!H42</f>
        <v>5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6">
        <f t="shared" si="41"/>
        <v>43373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6">
        <f t="shared" si="41"/>
        <v>43373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6">
        <f t="shared" si="41"/>
        <v>43373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6">
        <f t="shared" si="41"/>
        <v>43373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6">
        <f t="shared" si="41"/>
        <v>43373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6">
        <f t="shared" si="41"/>
        <v>43373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6">
        <f t="shared" si="41"/>
        <v>43373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6">
        <f t="shared" si="41"/>
        <v>43373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6">
        <f t="shared" si="41"/>
        <v>43373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6">
        <f t="shared" si="41"/>
        <v>43373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6">
        <f t="shared" si="41"/>
        <v>43373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6">
        <f t="shared" si="41"/>
        <v>43373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6">
        <f t="shared" si="41"/>
        <v>43373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6">
        <f t="shared" si="41"/>
        <v>43373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6">
        <f t="shared" si="41"/>
        <v>43373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6">
        <f t="shared" si="41"/>
        <v>43373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6">
        <f t="shared" si="41"/>
        <v>43373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6">
        <f t="shared" si="41"/>
        <v>43373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6">
        <f t="shared" si="41"/>
        <v>43373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6">
        <f t="shared" si="41"/>
        <v>43373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6">
        <f t="shared" si="41"/>
        <v>43373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6">
        <f t="shared" si="41"/>
        <v>43373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6">
        <f t="shared" si="41"/>
        <v>43373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6">
        <f t="shared" si="41"/>
        <v>43373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6">
        <f t="shared" si="41"/>
        <v>43373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6">
        <f t="shared" si="41"/>
        <v>43373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6">
        <f t="shared" si="41"/>
        <v>43373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6">
        <f t="shared" si="41"/>
        <v>43373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6">
        <f t="shared" si="41"/>
        <v>43373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6">
        <f t="shared" si="41"/>
        <v>43373</v>
      </c>
      <c r="D640" s="99" t="s">
        <v>583</v>
      </c>
      <c r="E640" s="478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6">
        <f t="shared" si="41"/>
        <v>43373</v>
      </c>
      <c r="D641" s="99" t="s">
        <v>523</v>
      </c>
      <c r="E641" s="478">
        <v>7</v>
      </c>
      <c r="F641" s="99" t="s">
        <v>522</v>
      </c>
      <c r="H641" s="99">
        <f>'Справка 6'!J11</f>
        <v>73679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6">
        <f t="shared" si="41"/>
        <v>43373</v>
      </c>
      <c r="D642" s="99" t="s">
        <v>526</v>
      </c>
      <c r="E642" s="478">
        <v>7</v>
      </c>
      <c r="F642" s="99" t="s">
        <v>525</v>
      </c>
      <c r="H642" s="99">
        <f>'Справка 6'!J12</f>
        <v>398131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6">
        <f t="shared" si="41"/>
        <v>43373</v>
      </c>
      <c r="D643" s="99" t="s">
        <v>529</v>
      </c>
      <c r="E643" s="478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6">
        <f t="shared" si="41"/>
        <v>43373</v>
      </c>
      <c r="D644" s="99" t="s">
        <v>532</v>
      </c>
      <c r="E644" s="478">
        <v>7</v>
      </c>
      <c r="F644" s="99" t="s">
        <v>531</v>
      </c>
      <c r="H644" s="99">
        <f>'Справка 6'!J14</f>
        <v>171469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6">
        <f t="shared" si="41"/>
        <v>43373</v>
      </c>
      <c r="D645" s="99" t="s">
        <v>535</v>
      </c>
      <c r="E645" s="478">
        <v>7</v>
      </c>
      <c r="F645" s="99" t="s">
        <v>534</v>
      </c>
      <c r="H645" s="99">
        <f>'Справка 6'!J15</f>
        <v>23143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6">
        <f t="shared" si="41"/>
        <v>43373</v>
      </c>
      <c r="D646" s="99" t="s">
        <v>537</v>
      </c>
      <c r="E646" s="478">
        <v>7</v>
      </c>
      <c r="F646" s="99" t="s">
        <v>536</v>
      </c>
      <c r="H646" s="99">
        <f>'Справка 6'!J16</f>
        <v>54231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6">
        <f t="shared" si="41"/>
        <v>43373</v>
      </c>
      <c r="D647" s="99" t="s">
        <v>540</v>
      </c>
      <c r="E647" s="478">
        <v>7</v>
      </c>
      <c r="F647" s="99" t="s">
        <v>539</v>
      </c>
      <c r="H647" s="99">
        <f>'Справка 6'!J17</f>
        <v>19444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6">
        <f t="shared" si="41"/>
        <v>43373</v>
      </c>
      <c r="D648" s="99" t="s">
        <v>543</v>
      </c>
      <c r="E648" s="478">
        <v>7</v>
      </c>
      <c r="F648" s="99" t="s">
        <v>542</v>
      </c>
      <c r="H648" s="99">
        <f>'Справка 6'!J18</f>
        <v>5092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6">
        <f t="shared" si="41"/>
        <v>43373</v>
      </c>
      <c r="D649" s="99" t="s">
        <v>545</v>
      </c>
      <c r="E649" s="478">
        <v>7</v>
      </c>
      <c r="F649" s="99" t="s">
        <v>804</v>
      </c>
      <c r="H649" s="99">
        <f>'Справка 6'!J19</f>
        <v>745189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6">
        <f t="shared" si="41"/>
        <v>43373</v>
      </c>
      <c r="D650" s="99" t="s">
        <v>547</v>
      </c>
      <c r="E650" s="478">
        <v>7</v>
      </c>
      <c r="F650" s="99" t="s">
        <v>546</v>
      </c>
      <c r="H650" s="99">
        <f>'Справка 6'!J20</f>
        <v>29343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6">
        <f t="shared" si="41"/>
        <v>43373</v>
      </c>
      <c r="D651" s="99" t="s">
        <v>549</v>
      </c>
      <c r="E651" s="478">
        <v>7</v>
      </c>
      <c r="F651" s="99" t="s">
        <v>548</v>
      </c>
      <c r="H651" s="99">
        <f>'Справка 6'!J21</f>
        <v>388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6">
        <f t="shared" si="41"/>
        <v>43373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6">
        <f aca="true" t="shared" si="44" ref="C653:C716">endDate</f>
        <v>43373</v>
      </c>
      <c r="D653" s="99" t="s">
        <v>555</v>
      </c>
      <c r="E653" s="478">
        <v>7</v>
      </c>
      <c r="F653" s="99" t="s">
        <v>554</v>
      </c>
      <c r="H653" s="99">
        <f>'Справка 6'!J24</f>
        <v>3256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6">
        <f t="shared" si="44"/>
        <v>43373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6">
        <f t="shared" si="44"/>
        <v>43373</v>
      </c>
      <c r="D655" s="99" t="s">
        <v>558</v>
      </c>
      <c r="E655" s="478">
        <v>7</v>
      </c>
      <c r="F655" s="99" t="s">
        <v>542</v>
      </c>
      <c r="H655" s="99">
        <f>'Справка 6'!J26</f>
        <v>3252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6">
        <f t="shared" si="44"/>
        <v>43373</v>
      </c>
      <c r="D656" s="99" t="s">
        <v>560</v>
      </c>
      <c r="E656" s="478">
        <v>7</v>
      </c>
      <c r="F656" s="99" t="s">
        <v>838</v>
      </c>
      <c r="H656" s="99">
        <f>'Справка 6'!J27</f>
        <v>6508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6">
        <f t="shared" si="44"/>
        <v>43373</v>
      </c>
      <c r="D657" s="99" t="s">
        <v>562</v>
      </c>
      <c r="E657" s="478">
        <v>7</v>
      </c>
      <c r="F657" s="99" t="s">
        <v>561</v>
      </c>
      <c r="H657" s="99">
        <f>'Справка 6'!J29</f>
        <v>924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6">
        <f t="shared" si="44"/>
        <v>43373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6">
        <f t="shared" si="44"/>
        <v>43373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6">
        <f t="shared" si="44"/>
        <v>43373</v>
      </c>
      <c r="D660" s="99" t="s">
        <v>565</v>
      </c>
      <c r="E660" s="478">
        <v>7</v>
      </c>
      <c r="F660" s="99" t="s">
        <v>113</v>
      </c>
      <c r="H660" s="99">
        <f>'Справка 6'!J32</f>
        <v>895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6">
        <f t="shared" si="44"/>
        <v>43373</v>
      </c>
      <c r="D661" s="99" t="s">
        <v>566</v>
      </c>
      <c r="E661" s="478">
        <v>7</v>
      </c>
      <c r="F661" s="99" t="s">
        <v>115</v>
      </c>
      <c r="H661" s="99">
        <f>'Справка 6'!J33</f>
        <v>29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6">
        <f t="shared" si="44"/>
        <v>43373</v>
      </c>
      <c r="D662" s="99" t="s">
        <v>568</v>
      </c>
      <c r="E662" s="478">
        <v>7</v>
      </c>
      <c r="F662" s="99" t="s">
        <v>567</v>
      </c>
      <c r="H662" s="99">
        <f>'Справка 6'!J34</f>
        <v>51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6">
        <f t="shared" si="44"/>
        <v>43373</v>
      </c>
      <c r="D663" s="99" t="s">
        <v>569</v>
      </c>
      <c r="E663" s="478">
        <v>7</v>
      </c>
      <c r="F663" s="99" t="s">
        <v>121</v>
      </c>
      <c r="H663" s="99">
        <f>'Справка 6'!J35</f>
        <v>51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6">
        <f t="shared" si="44"/>
        <v>43373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6">
        <f t="shared" si="44"/>
        <v>43373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6">
        <f t="shared" si="44"/>
        <v>43373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6">
        <f t="shared" si="44"/>
        <v>43373</v>
      </c>
      <c r="D667" s="99" t="s">
        <v>576</v>
      </c>
      <c r="E667" s="478">
        <v>7</v>
      </c>
      <c r="F667" s="99" t="s">
        <v>542</v>
      </c>
      <c r="H667" s="99">
        <f>'Справка 6'!J39</f>
        <v>1255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6">
        <f t="shared" si="44"/>
        <v>43373</v>
      </c>
      <c r="D668" s="99" t="s">
        <v>578</v>
      </c>
      <c r="E668" s="478">
        <v>7</v>
      </c>
      <c r="F668" s="99" t="s">
        <v>803</v>
      </c>
      <c r="H668" s="99">
        <f>'Справка 6'!J40</f>
        <v>2230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6">
        <f t="shared" si="44"/>
        <v>43373</v>
      </c>
      <c r="D669" s="99" t="s">
        <v>581</v>
      </c>
      <c r="E669" s="478">
        <v>7</v>
      </c>
      <c r="F669" s="99" t="s">
        <v>580</v>
      </c>
      <c r="H669" s="99">
        <f>'Справка 6'!J41</f>
        <v>17854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6">
        <f t="shared" si="44"/>
        <v>43373</v>
      </c>
      <c r="D670" s="99" t="s">
        <v>583</v>
      </c>
      <c r="E670" s="478">
        <v>7</v>
      </c>
      <c r="F670" s="99" t="s">
        <v>582</v>
      </c>
      <c r="H670" s="99">
        <f>'Справка 6'!J42</f>
        <v>801512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6">
        <f t="shared" si="44"/>
        <v>43373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6">
        <f t="shared" si="44"/>
        <v>43373</v>
      </c>
      <c r="D672" s="99" t="s">
        <v>526</v>
      </c>
      <c r="E672" s="478">
        <v>8</v>
      </c>
      <c r="F672" s="99" t="s">
        <v>525</v>
      </c>
      <c r="H672" s="99">
        <f>'Справка 6'!K12</f>
        <v>30080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6">
        <f t="shared" si="44"/>
        <v>43373</v>
      </c>
      <c r="D673" s="99" t="s">
        <v>529</v>
      </c>
      <c r="E673" s="478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6">
        <f t="shared" si="44"/>
        <v>43373</v>
      </c>
      <c r="D674" s="99" t="s">
        <v>532</v>
      </c>
      <c r="E674" s="478">
        <v>8</v>
      </c>
      <c r="F674" s="99" t="s">
        <v>531</v>
      </c>
      <c r="H674" s="99">
        <f>'Справка 6'!K14</f>
        <v>85065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6">
        <f t="shared" si="44"/>
        <v>43373</v>
      </c>
      <c r="D675" s="99" t="s">
        <v>535</v>
      </c>
      <c r="E675" s="478">
        <v>8</v>
      </c>
      <c r="F675" s="99" t="s">
        <v>534</v>
      </c>
      <c r="H675" s="99">
        <f>'Справка 6'!K15</f>
        <v>13184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6">
        <f t="shared" si="44"/>
        <v>43373</v>
      </c>
      <c r="D676" s="99" t="s">
        <v>537</v>
      </c>
      <c r="E676" s="478">
        <v>8</v>
      </c>
      <c r="F676" s="99" t="s">
        <v>536</v>
      </c>
      <c r="H676" s="99">
        <f>'Справка 6'!K16</f>
        <v>34085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6">
        <f t="shared" si="44"/>
        <v>43373</v>
      </c>
      <c r="D677" s="99" t="s">
        <v>540</v>
      </c>
      <c r="E677" s="478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6">
        <f t="shared" si="44"/>
        <v>43373</v>
      </c>
      <c r="D678" s="99" t="s">
        <v>543</v>
      </c>
      <c r="E678" s="478">
        <v>8</v>
      </c>
      <c r="F678" s="99" t="s">
        <v>542</v>
      </c>
      <c r="H678" s="99">
        <f>'Справка 6'!K18</f>
        <v>533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6">
        <f t="shared" si="44"/>
        <v>43373</v>
      </c>
      <c r="D679" s="99" t="s">
        <v>545</v>
      </c>
      <c r="E679" s="478">
        <v>8</v>
      </c>
      <c r="F679" s="99" t="s">
        <v>804</v>
      </c>
      <c r="H679" s="99">
        <f>'Справка 6'!K19</f>
        <v>163464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6">
        <f t="shared" si="44"/>
        <v>43373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6">
        <f t="shared" si="44"/>
        <v>43373</v>
      </c>
      <c r="D681" s="99" t="s">
        <v>549</v>
      </c>
      <c r="E681" s="478">
        <v>8</v>
      </c>
      <c r="F681" s="99" t="s">
        <v>548</v>
      </c>
      <c r="H681" s="99">
        <f>'Справка 6'!K21</f>
        <v>53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6">
        <f t="shared" si="44"/>
        <v>43373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6">
        <f t="shared" si="44"/>
        <v>43373</v>
      </c>
      <c r="D683" s="99" t="s">
        <v>555</v>
      </c>
      <c r="E683" s="478">
        <v>8</v>
      </c>
      <c r="F683" s="99" t="s">
        <v>554</v>
      </c>
      <c r="H683" s="99">
        <f>'Справка 6'!K24</f>
        <v>2952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6">
        <f t="shared" si="44"/>
        <v>43373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6">
        <f t="shared" si="44"/>
        <v>43373</v>
      </c>
      <c r="D685" s="99" t="s">
        <v>558</v>
      </c>
      <c r="E685" s="478">
        <v>8</v>
      </c>
      <c r="F685" s="99" t="s">
        <v>542</v>
      </c>
      <c r="H685" s="99">
        <f>'Справка 6'!K26</f>
        <v>1394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6">
        <f t="shared" si="44"/>
        <v>43373</v>
      </c>
      <c r="D686" s="99" t="s">
        <v>560</v>
      </c>
      <c r="E686" s="478">
        <v>8</v>
      </c>
      <c r="F686" s="99" t="s">
        <v>838</v>
      </c>
      <c r="H686" s="99">
        <f>'Справка 6'!K27</f>
        <v>4346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6">
        <f t="shared" si="44"/>
        <v>43373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6">
        <f t="shared" si="44"/>
        <v>43373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6">
        <f t="shared" si="44"/>
        <v>43373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6">
        <f t="shared" si="44"/>
        <v>43373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6">
        <f t="shared" si="44"/>
        <v>43373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6">
        <f t="shared" si="44"/>
        <v>43373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6">
        <f t="shared" si="44"/>
        <v>43373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6">
        <f t="shared" si="44"/>
        <v>43373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6">
        <f t="shared" si="44"/>
        <v>43373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6">
        <f t="shared" si="44"/>
        <v>43373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6">
        <f t="shared" si="44"/>
        <v>43373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6">
        <f t="shared" si="44"/>
        <v>43373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6">
        <f t="shared" si="44"/>
        <v>43373</v>
      </c>
      <c r="D699" s="99" t="s">
        <v>581</v>
      </c>
      <c r="E699" s="478">
        <v>8</v>
      </c>
      <c r="F699" s="99" t="s">
        <v>580</v>
      </c>
      <c r="H699" s="99">
        <f>'Справка 6'!K41</f>
        <v>2560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6">
        <f t="shared" si="44"/>
        <v>43373</v>
      </c>
      <c r="D700" s="99" t="s">
        <v>583</v>
      </c>
      <c r="E700" s="478">
        <v>8</v>
      </c>
      <c r="F700" s="99" t="s">
        <v>582</v>
      </c>
      <c r="H700" s="99">
        <f>'Справка 6'!K42</f>
        <v>170423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6">
        <f t="shared" si="44"/>
        <v>43373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6">
        <f t="shared" si="44"/>
        <v>43373</v>
      </c>
      <c r="D702" s="99" t="s">
        <v>526</v>
      </c>
      <c r="E702" s="478">
        <v>9</v>
      </c>
      <c r="F702" s="99" t="s">
        <v>525</v>
      </c>
      <c r="H702" s="99">
        <f>'Справка 6'!L12</f>
        <v>6134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6">
        <f t="shared" si="44"/>
        <v>43373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6">
        <f t="shared" si="44"/>
        <v>43373</v>
      </c>
      <c r="D704" s="99" t="s">
        <v>532</v>
      </c>
      <c r="E704" s="478">
        <v>9</v>
      </c>
      <c r="F704" s="99" t="s">
        <v>531</v>
      </c>
      <c r="H704" s="99">
        <f>'Справка 6'!L14</f>
        <v>5937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6">
        <f t="shared" si="44"/>
        <v>43373</v>
      </c>
      <c r="D705" s="99" t="s">
        <v>535</v>
      </c>
      <c r="E705" s="478">
        <v>9</v>
      </c>
      <c r="F705" s="99" t="s">
        <v>534</v>
      </c>
      <c r="H705" s="99">
        <f>'Справка 6'!L15</f>
        <v>783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6">
        <f t="shared" si="44"/>
        <v>43373</v>
      </c>
      <c r="D706" s="99" t="s">
        <v>537</v>
      </c>
      <c r="E706" s="478">
        <v>9</v>
      </c>
      <c r="F706" s="99" t="s">
        <v>536</v>
      </c>
      <c r="H706" s="99">
        <f>'Справка 6'!L16</f>
        <v>2636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6">
        <f t="shared" si="44"/>
        <v>43373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6">
        <f t="shared" si="44"/>
        <v>43373</v>
      </c>
      <c r="D708" s="99" t="s">
        <v>543</v>
      </c>
      <c r="E708" s="478">
        <v>9</v>
      </c>
      <c r="F708" s="99" t="s">
        <v>542</v>
      </c>
      <c r="H708" s="99">
        <f>'Справка 6'!L18</f>
        <v>187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6">
        <f t="shared" si="44"/>
        <v>43373</v>
      </c>
      <c r="D709" s="99" t="s">
        <v>545</v>
      </c>
      <c r="E709" s="478">
        <v>9</v>
      </c>
      <c r="F709" s="99" t="s">
        <v>804</v>
      </c>
      <c r="H709" s="99">
        <f>'Справка 6'!L19</f>
        <v>15677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6">
        <f t="shared" si="44"/>
        <v>43373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6">
        <f t="shared" si="44"/>
        <v>43373</v>
      </c>
      <c r="D711" s="99" t="s">
        <v>549</v>
      </c>
      <c r="E711" s="478">
        <v>9</v>
      </c>
      <c r="F711" s="99" t="s">
        <v>548</v>
      </c>
      <c r="H711" s="99">
        <f>'Справка 6'!L21</f>
        <v>19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6">
        <f t="shared" si="44"/>
        <v>43373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6">
        <f t="shared" si="44"/>
        <v>43373</v>
      </c>
      <c r="D713" s="99" t="s">
        <v>555</v>
      </c>
      <c r="E713" s="478">
        <v>9</v>
      </c>
      <c r="F713" s="99" t="s">
        <v>554</v>
      </c>
      <c r="H713" s="99">
        <f>'Справка 6'!L24</f>
        <v>142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6">
        <f t="shared" si="44"/>
        <v>43373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6">
        <f t="shared" si="44"/>
        <v>43373</v>
      </c>
      <c r="D715" s="99" t="s">
        <v>558</v>
      </c>
      <c r="E715" s="478">
        <v>9</v>
      </c>
      <c r="F715" s="99" t="s">
        <v>542</v>
      </c>
      <c r="H715" s="99">
        <f>'Справка 6'!L26</f>
        <v>130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6">
        <f t="shared" si="44"/>
        <v>43373</v>
      </c>
      <c r="D716" s="99" t="s">
        <v>560</v>
      </c>
      <c r="E716" s="478">
        <v>9</v>
      </c>
      <c r="F716" s="99" t="s">
        <v>838</v>
      </c>
      <c r="H716" s="99">
        <f>'Справка 6'!L27</f>
        <v>272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6">
        <f aca="true" t="shared" si="47" ref="C717:C780">endDate</f>
        <v>43373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6">
        <f t="shared" si="47"/>
        <v>43373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6">
        <f t="shared" si="47"/>
        <v>43373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6">
        <f t="shared" si="47"/>
        <v>43373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6">
        <f t="shared" si="47"/>
        <v>43373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6">
        <f t="shared" si="47"/>
        <v>43373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6">
        <f t="shared" si="47"/>
        <v>43373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6">
        <f t="shared" si="47"/>
        <v>43373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6">
        <f t="shared" si="47"/>
        <v>43373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6">
        <f t="shared" si="47"/>
        <v>43373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6">
        <f t="shared" si="47"/>
        <v>43373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6">
        <f t="shared" si="47"/>
        <v>43373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6">
        <f t="shared" si="47"/>
        <v>43373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6">
        <f t="shared" si="47"/>
        <v>43373</v>
      </c>
      <c r="D730" s="99" t="s">
        <v>583</v>
      </c>
      <c r="E730" s="478">
        <v>9</v>
      </c>
      <c r="F730" s="99" t="s">
        <v>582</v>
      </c>
      <c r="H730" s="99">
        <f>'Справка 6'!L42</f>
        <v>15968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6">
        <f t="shared" si="47"/>
        <v>43373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6">
        <f t="shared" si="47"/>
        <v>43373</v>
      </c>
      <c r="D732" s="99" t="s">
        <v>526</v>
      </c>
      <c r="E732" s="478">
        <v>10</v>
      </c>
      <c r="F732" s="99" t="s">
        <v>525</v>
      </c>
      <c r="H732" s="99">
        <f>'Справка 6'!M12</f>
        <v>22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6">
        <f t="shared" si="47"/>
        <v>43373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6">
        <f t="shared" si="47"/>
        <v>43373</v>
      </c>
      <c r="D734" s="99" t="s">
        <v>532</v>
      </c>
      <c r="E734" s="478">
        <v>10</v>
      </c>
      <c r="F734" s="99" t="s">
        <v>531</v>
      </c>
      <c r="H734" s="99">
        <f>'Справка 6'!M14</f>
        <v>217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6">
        <f t="shared" si="47"/>
        <v>43373</v>
      </c>
      <c r="D735" s="99" t="s">
        <v>535</v>
      </c>
      <c r="E735" s="478">
        <v>10</v>
      </c>
      <c r="F735" s="99" t="s">
        <v>534</v>
      </c>
      <c r="H735" s="99">
        <f>'Справка 6'!M15</f>
        <v>50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6">
        <f t="shared" si="47"/>
        <v>43373</v>
      </c>
      <c r="D736" s="99" t="s">
        <v>537</v>
      </c>
      <c r="E736" s="478">
        <v>10</v>
      </c>
      <c r="F736" s="99" t="s">
        <v>536</v>
      </c>
      <c r="H736" s="99">
        <f>'Справка 6'!M16</f>
        <v>310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6">
        <f t="shared" si="47"/>
        <v>43373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6">
        <f t="shared" si="47"/>
        <v>43373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6">
        <f t="shared" si="47"/>
        <v>43373</v>
      </c>
      <c r="D739" s="99" t="s">
        <v>545</v>
      </c>
      <c r="E739" s="478">
        <v>10</v>
      </c>
      <c r="F739" s="99" t="s">
        <v>804</v>
      </c>
      <c r="H739" s="99">
        <f>'Справка 6'!M19</f>
        <v>599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6">
        <f t="shared" si="47"/>
        <v>43373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6">
        <f t="shared" si="47"/>
        <v>43373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6">
        <f t="shared" si="47"/>
        <v>43373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6">
        <f t="shared" si="47"/>
        <v>43373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6">
        <f t="shared" si="47"/>
        <v>43373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6">
        <f t="shared" si="47"/>
        <v>43373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6">
        <f t="shared" si="47"/>
        <v>43373</v>
      </c>
      <c r="D746" s="99" t="s">
        <v>560</v>
      </c>
      <c r="E746" s="478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6">
        <f t="shared" si="47"/>
        <v>43373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6">
        <f t="shared" si="47"/>
        <v>43373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6">
        <f t="shared" si="47"/>
        <v>43373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6">
        <f t="shared" si="47"/>
        <v>43373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6">
        <f t="shared" si="47"/>
        <v>43373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6">
        <f t="shared" si="47"/>
        <v>43373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6">
        <f t="shared" si="47"/>
        <v>43373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6">
        <f t="shared" si="47"/>
        <v>43373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6">
        <f t="shared" si="47"/>
        <v>43373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6">
        <f t="shared" si="47"/>
        <v>43373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6">
        <f t="shared" si="47"/>
        <v>43373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6">
        <f t="shared" si="47"/>
        <v>43373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6">
        <f t="shared" si="47"/>
        <v>43373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6">
        <f t="shared" si="47"/>
        <v>43373</v>
      </c>
      <c r="D760" s="99" t="s">
        <v>583</v>
      </c>
      <c r="E760" s="478">
        <v>10</v>
      </c>
      <c r="F760" s="99" t="s">
        <v>582</v>
      </c>
      <c r="H760" s="99">
        <f>'Справка 6'!M42</f>
        <v>599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6">
        <f t="shared" si="47"/>
        <v>43373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6">
        <f t="shared" si="47"/>
        <v>43373</v>
      </c>
      <c r="D762" s="99" t="s">
        <v>526</v>
      </c>
      <c r="E762" s="478">
        <v>11</v>
      </c>
      <c r="F762" s="99" t="s">
        <v>525</v>
      </c>
      <c r="H762" s="99">
        <f>'Справка 6'!N12</f>
        <v>36192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6">
        <f t="shared" si="47"/>
        <v>43373</v>
      </c>
      <c r="D763" s="99" t="s">
        <v>529</v>
      </c>
      <c r="E763" s="478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6">
        <f t="shared" si="47"/>
        <v>43373</v>
      </c>
      <c r="D764" s="99" t="s">
        <v>532</v>
      </c>
      <c r="E764" s="478">
        <v>11</v>
      </c>
      <c r="F764" s="99" t="s">
        <v>531</v>
      </c>
      <c r="H764" s="99">
        <f>'Справка 6'!N14</f>
        <v>90785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6">
        <f t="shared" si="47"/>
        <v>43373</v>
      </c>
      <c r="D765" s="99" t="s">
        <v>535</v>
      </c>
      <c r="E765" s="478">
        <v>11</v>
      </c>
      <c r="F765" s="99" t="s">
        <v>534</v>
      </c>
      <c r="H765" s="99">
        <f>'Справка 6'!N15</f>
        <v>13917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6">
        <f t="shared" si="47"/>
        <v>43373</v>
      </c>
      <c r="D766" s="99" t="s">
        <v>537</v>
      </c>
      <c r="E766" s="478">
        <v>11</v>
      </c>
      <c r="F766" s="99" t="s">
        <v>536</v>
      </c>
      <c r="H766" s="99">
        <f>'Справка 6'!N16</f>
        <v>36411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6">
        <f t="shared" si="47"/>
        <v>43373</v>
      </c>
      <c r="D767" s="99" t="s">
        <v>540</v>
      </c>
      <c r="E767" s="478">
        <v>11</v>
      </c>
      <c r="F767" s="99" t="s">
        <v>539</v>
      </c>
      <c r="H767" s="99">
        <f>'Справка 6'!N17</f>
        <v>517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6">
        <f t="shared" si="47"/>
        <v>43373</v>
      </c>
      <c r="D768" s="99" t="s">
        <v>543</v>
      </c>
      <c r="E768" s="478">
        <v>11</v>
      </c>
      <c r="F768" s="99" t="s">
        <v>542</v>
      </c>
      <c r="H768" s="99">
        <f>'Справка 6'!N18</f>
        <v>720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6">
        <f t="shared" si="47"/>
        <v>43373</v>
      </c>
      <c r="D769" s="99" t="s">
        <v>545</v>
      </c>
      <c r="E769" s="478">
        <v>11</v>
      </c>
      <c r="F769" s="99" t="s">
        <v>804</v>
      </c>
      <c r="H769" s="99">
        <f>'Справка 6'!N19</f>
        <v>178542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6">
        <f t="shared" si="47"/>
        <v>43373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6">
        <f t="shared" si="47"/>
        <v>43373</v>
      </c>
      <c r="D771" s="99" t="s">
        <v>549</v>
      </c>
      <c r="E771" s="478">
        <v>11</v>
      </c>
      <c r="F771" s="99" t="s">
        <v>548</v>
      </c>
      <c r="H771" s="99">
        <f>'Справка 6'!N21</f>
        <v>72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6">
        <f t="shared" si="47"/>
        <v>43373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6">
        <f t="shared" si="47"/>
        <v>43373</v>
      </c>
      <c r="D773" s="99" t="s">
        <v>555</v>
      </c>
      <c r="E773" s="478">
        <v>11</v>
      </c>
      <c r="F773" s="99" t="s">
        <v>554</v>
      </c>
      <c r="H773" s="99">
        <f>'Справка 6'!N24</f>
        <v>3094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6">
        <f t="shared" si="47"/>
        <v>43373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6">
        <f t="shared" si="47"/>
        <v>43373</v>
      </c>
      <c r="D775" s="99" t="s">
        <v>558</v>
      </c>
      <c r="E775" s="478">
        <v>11</v>
      </c>
      <c r="F775" s="99" t="s">
        <v>542</v>
      </c>
      <c r="H775" s="99">
        <f>'Справка 6'!N26</f>
        <v>1524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6">
        <f t="shared" si="47"/>
        <v>43373</v>
      </c>
      <c r="D776" s="99" t="s">
        <v>560</v>
      </c>
      <c r="E776" s="478">
        <v>11</v>
      </c>
      <c r="F776" s="99" t="s">
        <v>838</v>
      </c>
      <c r="H776" s="99">
        <f>'Справка 6'!N27</f>
        <v>4618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6">
        <f t="shared" si="47"/>
        <v>43373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6">
        <f t="shared" si="47"/>
        <v>43373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6">
        <f t="shared" si="47"/>
        <v>43373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6">
        <f t="shared" si="47"/>
        <v>43373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6">
        <f aca="true" t="shared" si="50" ref="C781:C844">endDate</f>
        <v>43373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6">
        <f t="shared" si="50"/>
        <v>43373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6">
        <f t="shared" si="50"/>
        <v>43373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6">
        <f t="shared" si="50"/>
        <v>43373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6">
        <f t="shared" si="50"/>
        <v>43373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6">
        <f t="shared" si="50"/>
        <v>43373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6">
        <f t="shared" si="50"/>
        <v>43373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6">
        <f t="shared" si="50"/>
        <v>43373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6">
        <f t="shared" si="50"/>
        <v>43373</v>
      </c>
      <c r="D789" s="99" t="s">
        <v>581</v>
      </c>
      <c r="E789" s="478">
        <v>11</v>
      </c>
      <c r="F789" s="99" t="s">
        <v>580</v>
      </c>
      <c r="H789" s="99">
        <f>'Справка 6'!N41</f>
        <v>2560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6">
        <f t="shared" si="50"/>
        <v>43373</v>
      </c>
      <c r="D790" s="99" t="s">
        <v>583</v>
      </c>
      <c r="E790" s="478">
        <v>11</v>
      </c>
      <c r="F790" s="99" t="s">
        <v>582</v>
      </c>
      <c r="H790" s="99">
        <f>'Справка 6'!N42</f>
        <v>185792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6">
        <f t="shared" si="50"/>
        <v>43373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6">
        <f t="shared" si="50"/>
        <v>43373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6">
        <f t="shared" si="50"/>
        <v>43373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6">
        <f t="shared" si="50"/>
        <v>43373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6">
        <f t="shared" si="50"/>
        <v>43373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6">
        <f t="shared" si="50"/>
        <v>43373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6">
        <f t="shared" si="50"/>
        <v>43373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6">
        <f t="shared" si="50"/>
        <v>43373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6">
        <f t="shared" si="50"/>
        <v>43373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6">
        <f t="shared" si="50"/>
        <v>43373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6">
        <f t="shared" si="50"/>
        <v>43373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6">
        <f t="shared" si="50"/>
        <v>43373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6">
        <f t="shared" si="50"/>
        <v>43373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6">
        <f t="shared" si="50"/>
        <v>43373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6">
        <f t="shared" si="50"/>
        <v>43373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6">
        <f t="shared" si="50"/>
        <v>43373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6">
        <f t="shared" si="50"/>
        <v>43373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6">
        <f t="shared" si="50"/>
        <v>43373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6">
        <f t="shared" si="50"/>
        <v>43373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6">
        <f t="shared" si="50"/>
        <v>43373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6">
        <f t="shared" si="50"/>
        <v>43373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6">
        <f t="shared" si="50"/>
        <v>43373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6">
        <f t="shared" si="50"/>
        <v>43373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6">
        <f t="shared" si="50"/>
        <v>43373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6">
        <f t="shared" si="50"/>
        <v>43373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6">
        <f t="shared" si="50"/>
        <v>43373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6">
        <f t="shared" si="50"/>
        <v>43373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6">
        <f t="shared" si="50"/>
        <v>43373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6">
        <f t="shared" si="50"/>
        <v>43373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6">
        <f t="shared" si="50"/>
        <v>43373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6">
        <f t="shared" si="50"/>
        <v>43373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6">
        <f t="shared" si="50"/>
        <v>43373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6">
        <f t="shared" si="50"/>
        <v>43373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6">
        <f t="shared" si="50"/>
        <v>43373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6">
        <f t="shared" si="50"/>
        <v>43373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6">
        <f t="shared" si="50"/>
        <v>43373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6">
        <f t="shared" si="50"/>
        <v>43373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6">
        <f t="shared" si="50"/>
        <v>43373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6">
        <f t="shared" si="50"/>
        <v>43373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6">
        <f t="shared" si="50"/>
        <v>43373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6">
        <f t="shared" si="50"/>
        <v>43373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6">
        <f t="shared" si="50"/>
        <v>43373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6">
        <f t="shared" si="50"/>
        <v>43373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6">
        <f t="shared" si="50"/>
        <v>43373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6">
        <f t="shared" si="50"/>
        <v>43373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6">
        <f t="shared" si="50"/>
        <v>43373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6">
        <f t="shared" si="50"/>
        <v>43373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6">
        <f t="shared" si="50"/>
        <v>43373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6">
        <f t="shared" si="50"/>
        <v>43373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6">
        <f t="shared" si="50"/>
        <v>43373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6">
        <f t="shared" si="50"/>
        <v>43373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6">
        <f t="shared" si="50"/>
        <v>43373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6">
        <f t="shared" si="50"/>
        <v>43373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6">
        <f t="shared" si="50"/>
        <v>43373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6">
        <f aca="true" t="shared" si="53" ref="C845:C910">endDate</f>
        <v>43373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6">
        <f t="shared" si="53"/>
        <v>43373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6">
        <f t="shared" si="53"/>
        <v>43373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6">
        <f t="shared" si="53"/>
        <v>43373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6">
        <f t="shared" si="53"/>
        <v>43373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6">
        <f t="shared" si="53"/>
        <v>43373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6">
        <f t="shared" si="53"/>
        <v>43373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6">
        <f t="shared" si="53"/>
        <v>43373</v>
      </c>
      <c r="D852" s="99" t="s">
        <v>526</v>
      </c>
      <c r="E852" s="478">
        <v>14</v>
      </c>
      <c r="F852" s="99" t="s">
        <v>525</v>
      </c>
      <c r="H852" s="99">
        <f>'Справка 6'!Q12</f>
        <v>36192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6">
        <f t="shared" si="53"/>
        <v>43373</v>
      </c>
      <c r="D853" s="99" t="s">
        <v>529</v>
      </c>
      <c r="E853" s="478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6">
        <f t="shared" si="53"/>
        <v>43373</v>
      </c>
      <c r="D854" s="99" t="s">
        <v>532</v>
      </c>
      <c r="E854" s="478">
        <v>14</v>
      </c>
      <c r="F854" s="99" t="s">
        <v>531</v>
      </c>
      <c r="H854" s="99">
        <f>'Справка 6'!Q14</f>
        <v>90785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6">
        <f t="shared" si="53"/>
        <v>43373</v>
      </c>
      <c r="D855" s="99" t="s">
        <v>535</v>
      </c>
      <c r="E855" s="478">
        <v>14</v>
      </c>
      <c r="F855" s="99" t="s">
        <v>534</v>
      </c>
      <c r="H855" s="99">
        <f>'Справка 6'!Q15</f>
        <v>13917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6">
        <f t="shared" si="53"/>
        <v>43373</v>
      </c>
      <c r="D856" s="99" t="s">
        <v>537</v>
      </c>
      <c r="E856" s="478">
        <v>14</v>
      </c>
      <c r="F856" s="99" t="s">
        <v>536</v>
      </c>
      <c r="H856" s="99">
        <f>'Справка 6'!Q16</f>
        <v>36411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6">
        <f t="shared" si="53"/>
        <v>43373</v>
      </c>
      <c r="D857" s="99" t="s">
        <v>540</v>
      </c>
      <c r="E857" s="478">
        <v>14</v>
      </c>
      <c r="F857" s="99" t="s">
        <v>539</v>
      </c>
      <c r="H857" s="99">
        <f>'Справка 6'!Q17</f>
        <v>517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6">
        <f t="shared" si="53"/>
        <v>43373</v>
      </c>
      <c r="D858" s="99" t="s">
        <v>543</v>
      </c>
      <c r="E858" s="478">
        <v>14</v>
      </c>
      <c r="F858" s="99" t="s">
        <v>542</v>
      </c>
      <c r="H858" s="99">
        <f>'Справка 6'!Q18</f>
        <v>720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6">
        <f t="shared" si="53"/>
        <v>43373</v>
      </c>
      <c r="D859" s="99" t="s">
        <v>545</v>
      </c>
      <c r="E859" s="478">
        <v>14</v>
      </c>
      <c r="F859" s="99" t="s">
        <v>804</v>
      </c>
      <c r="H859" s="99">
        <f>'Справка 6'!Q19</f>
        <v>178542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6">
        <f t="shared" si="53"/>
        <v>43373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6">
        <f t="shared" si="53"/>
        <v>43373</v>
      </c>
      <c r="D861" s="99" t="s">
        <v>549</v>
      </c>
      <c r="E861" s="478">
        <v>14</v>
      </c>
      <c r="F861" s="99" t="s">
        <v>548</v>
      </c>
      <c r="H861" s="99">
        <f>'Справка 6'!Q21</f>
        <v>72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6">
        <f t="shared" si="53"/>
        <v>43373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6">
        <f t="shared" si="53"/>
        <v>43373</v>
      </c>
      <c r="D863" s="99" t="s">
        <v>555</v>
      </c>
      <c r="E863" s="478">
        <v>14</v>
      </c>
      <c r="F863" s="99" t="s">
        <v>554</v>
      </c>
      <c r="H863" s="99">
        <f>'Справка 6'!Q24</f>
        <v>3094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6">
        <f t="shared" si="53"/>
        <v>43373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6">
        <f t="shared" si="53"/>
        <v>43373</v>
      </c>
      <c r="D865" s="99" t="s">
        <v>558</v>
      </c>
      <c r="E865" s="478">
        <v>14</v>
      </c>
      <c r="F865" s="99" t="s">
        <v>542</v>
      </c>
      <c r="H865" s="99">
        <f>'Справка 6'!Q26</f>
        <v>1524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6">
        <f t="shared" si="53"/>
        <v>43373</v>
      </c>
      <c r="D866" s="99" t="s">
        <v>560</v>
      </c>
      <c r="E866" s="478">
        <v>14</v>
      </c>
      <c r="F866" s="99" t="s">
        <v>838</v>
      </c>
      <c r="H866" s="99">
        <f>'Справка 6'!Q27</f>
        <v>4618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6">
        <f t="shared" si="53"/>
        <v>43373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6">
        <f t="shared" si="53"/>
        <v>43373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6">
        <f t="shared" si="53"/>
        <v>43373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6">
        <f t="shared" si="53"/>
        <v>43373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6">
        <f t="shared" si="53"/>
        <v>43373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6">
        <f t="shared" si="53"/>
        <v>43373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6">
        <f t="shared" si="53"/>
        <v>43373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6">
        <f t="shared" si="53"/>
        <v>43373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6">
        <f t="shared" si="53"/>
        <v>43373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6">
        <f t="shared" si="53"/>
        <v>43373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6">
        <f t="shared" si="53"/>
        <v>43373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6">
        <f t="shared" si="53"/>
        <v>43373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6">
        <f t="shared" si="53"/>
        <v>43373</v>
      </c>
      <c r="D879" s="99" t="s">
        <v>581</v>
      </c>
      <c r="E879" s="478">
        <v>14</v>
      </c>
      <c r="F879" s="99" t="s">
        <v>580</v>
      </c>
      <c r="H879" s="99">
        <f>'Справка 6'!Q41</f>
        <v>2560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6">
        <f t="shared" si="53"/>
        <v>43373</v>
      </c>
      <c r="D880" s="99" t="s">
        <v>583</v>
      </c>
      <c r="E880" s="478">
        <v>14</v>
      </c>
      <c r="F880" s="99" t="s">
        <v>582</v>
      </c>
      <c r="H880" s="99">
        <f>'Справка 6'!Q42</f>
        <v>185792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6">
        <f t="shared" si="53"/>
        <v>43373</v>
      </c>
      <c r="D881" s="99" t="s">
        <v>523</v>
      </c>
      <c r="E881" s="478">
        <v>15</v>
      </c>
      <c r="F881" s="99" t="s">
        <v>522</v>
      </c>
      <c r="H881" s="99">
        <f>'Справка 6'!R11</f>
        <v>73679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6">
        <f t="shared" si="53"/>
        <v>43373</v>
      </c>
      <c r="D882" s="99" t="s">
        <v>526</v>
      </c>
      <c r="E882" s="478">
        <v>15</v>
      </c>
      <c r="F882" s="99" t="s">
        <v>525</v>
      </c>
      <c r="H882" s="99">
        <f>'Справка 6'!R12</f>
        <v>361939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6">
        <f t="shared" si="53"/>
        <v>43373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6">
        <f t="shared" si="53"/>
        <v>43373</v>
      </c>
      <c r="D884" s="99" t="s">
        <v>532</v>
      </c>
      <c r="E884" s="478">
        <v>15</v>
      </c>
      <c r="F884" s="99" t="s">
        <v>531</v>
      </c>
      <c r="H884" s="99">
        <f>'Справка 6'!R14</f>
        <v>80684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6">
        <f t="shared" si="53"/>
        <v>43373</v>
      </c>
      <c r="D885" s="99" t="s">
        <v>535</v>
      </c>
      <c r="E885" s="478">
        <v>15</v>
      </c>
      <c r="F885" s="99" t="s">
        <v>534</v>
      </c>
      <c r="H885" s="99">
        <f>'Справка 6'!R15</f>
        <v>9226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6">
        <f t="shared" si="53"/>
        <v>43373</v>
      </c>
      <c r="D886" s="99" t="s">
        <v>537</v>
      </c>
      <c r="E886" s="478">
        <v>15</v>
      </c>
      <c r="F886" s="99" t="s">
        <v>536</v>
      </c>
      <c r="H886" s="99">
        <f>'Справка 6'!R16</f>
        <v>17820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6">
        <f t="shared" si="53"/>
        <v>43373</v>
      </c>
      <c r="D887" s="99" t="s">
        <v>540</v>
      </c>
      <c r="E887" s="478">
        <v>15</v>
      </c>
      <c r="F887" s="99" t="s">
        <v>539</v>
      </c>
      <c r="H887" s="99">
        <f>'Справка 6'!R17</f>
        <v>18927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6">
        <f t="shared" si="53"/>
        <v>43373</v>
      </c>
      <c r="D888" s="99" t="s">
        <v>543</v>
      </c>
      <c r="E888" s="478">
        <v>15</v>
      </c>
      <c r="F888" s="99" t="s">
        <v>542</v>
      </c>
      <c r="H888" s="99">
        <f>'Справка 6'!R18</f>
        <v>4372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6">
        <f t="shared" si="53"/>
        <v>43373</v>
      </c>
      <c r="D889" s="99" t="s">
        <v>545</v>
      </c>
      <c r="E889" s="478">
        <v>15</v>
      </c>
      <c r="F889" s="99" t="s">
        <v>804</v>
      </c>
      <c r="H889" s="99">
        <f>'Справка 6'!R19</f>
        <v>566647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6">
        <f t="shared" si="53"/>
        <v>43373</v>
      </c>
      <c r="D890" s="99" t="s">
        <v>547</v>
      </c>
      <c r="E890" s="478">
        <v>15</v>
      </c>
      <c r="F890" s="99" t="s">
        <v>546</v>
      </c>
      <c r="H890" s="99">
        <f>'Справка 6'!R20</f>
        <v>29343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6">
        <f t="shared" si="53"/>
        <v>43373</v>
      </c>
      <c r="D891" s="99" t="s">
        <v>549</v>
      </c>
      <c r="E891" s="478">
        <v>15</v>
      </c>
      <c r="F891" s="99" t="s">
        <v>548</v>
      </c>
      <c r="H891" s="99">
        <f>'Справка 6'!R21</f>
        <v>316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6">
        <f t="shared" si="53"/>
        <v>43373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6">
        <f t="shared" si="53"/>
        <v>43373</v>
      </c>
      <c r="D893" s="99" t="s">
        <v>555</v>
      </c>
      <c r="E893" s="478">
        <v>15</v>
      </c>
      <c r="F893" s="99" t="s">
        <v>554</v>
      </c>
      <c r="H893" s="99">
        <f>'Справка 6'!R24</f>
        <v>162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6">
        <f t="shared" si="53"/>
        <v>43373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6">
        <f t="shared" si="53"/>
        <v>43373</v>
      </c>
      <c r="D895" s="99" t="s">
        <v>558</v>
      </c>
      <c r="E895" s="478">
        <v>15</v>
      </c>
      <c r="F895" s="99" t="s">
        <v>542</v>
      </c>
      <c r="H895" s="99">
        <f>'Справка 6'!R26</f>
        <v>1728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6">
        <f t="shared" si="53"/>
        <v>43373</v>
      </c>
      <c r="D896" s="99" t="s">
        <v>560</v>
      </c>
      <c r="E896" s="478">
        <v>15</v>
      </c>
      <c r="F896" s="99" t="s">
        <v>838</v>
      </c>
      <c r="H896" s="99">
        <f>'Справка 6'!R27</f>
        <v>1890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6">
        <f t="shared" si="53"/>
        <v>43373</v>
      </c>
      <c r="D897" s="99" t="s">
        <v>562</v>
      </c>
      <c r="E897" s="478">
        <v>15</v>
      </c>
      <c r="F897" s="99" t="s">
        <v>561</v>
      </c>
      <c r="H897" s="99">
        <f>'Справка 6'!R29</f>
        <v>924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6">
        <f t="shared" si="53"/>
        <v>43373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6">
        <f t="shared" si="53"/>
        <v>43373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6">
        <f t="shared" si="53"/>
        <v>43373</v>
      </c>
      <c r="D900" s="99" t="s">
        <v>565</v>
      </c>
      <c r="E900" s="478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6">
        <f t="shared" si="53"/>
        <v>43373</v>
      </c>
      <c r="D901" s="99" t="s">
        <v>566</v>
      </c>
      <c r="E901" s="478">
        <v>15</v>
      </c>
      <c r="F901" s="99" t="s">
        <v>115</v>
      </c>
      <c r="H901" s="99">
        <f>'Справка 6'!R33</f>
        <v>29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6">
        <f t="shared" si="53"/>
        <v>43373</v>
      </c>
      <c r="D902" s="99" t="s">
        <v>568</v>
      </c>
      <c r="E902" s="478">
        <v>15</v>
      </c>
      <c r="F902" s="99" t="s">
        <v>567</v>
      </c>
      <c r="H902" s="99">
        <f>'Справка 6'!R34</f>
        <v>51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6">
        <f t="shared" si="53"/>
        <v>43373</v>
      </c>
      <c r="D903" s="99" t="s">
        <v>569</v>
      </c>
      <c r="E903" s="478">
        <v>15</v>
      </c>
      <c r="F903" s="99" t="s">
        <v>121</v>
      </c>
      <c r="H903" s="99">
        <f>'Справка 6'!R35</f>
        <v>51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6">
        <f t="shared" si="53"/>
        <v>43373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6">
        <f t="shared" si="53"/>
        <v>43373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6">
        <f t="shared" si="53"/>
        <v>43373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6">
        <f t="shared" si="53"/>
        <v>43373</v>
      </c>
      <c r="D907" s="99" t="s">
        <v>576</v>
      </c>
      <c r="E907" s="478">
        <v>15</v>
      </c>
      <c r="F907" s="99" t="s">
        <v>542</v>
      </c>
      <c r="H907" s="99">
        <f>'Справка 6'!R39</f>
        <v>1255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6">
        <f t="shared" si="53"/>
        <v>43373</v>
      </c>
      <c r="D908" s="99" t="s">
        <v>578</v>
      </c>
      <c r="E908" s="478">
        <v>15</v>
      </c>
      <c r="F908" s="99" t="s">
        <v>803</v>
      </c>
      <c r="H908" s="99">
        <f>'Справка 6'!R40</f>
        <v>2230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6">
        <f t="shared" si="53"/>
        <v>43373</v>
      </c>
      <c r="D909" s="99" t="s">
        <v>581</v>
      </c>
      <c r="E909" s="478">
        <v>15</v>
      </c>
      <c r="F909" s="99" t="s">
        <v>580</v>
      </c>
      <c r="H909" s="99">
        <f>'Справка 6'!R41</f>
        <v>15294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6">
        <f t="shared" si="53"/>
        <v>43373</v>
      </c>
      <c r="D910" s="99" t="s">
        <v>583</v>
      </c>
      <c r="E910" s="478">
        <v>15</v>
      </c>
      <c r="F910" s="99" t="s">
        <v>582</v>
      </c>
      <c r="H910" s="99">
        <f>'Справка 6'!R42</f>
        <v>615720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6">
        <f aca="true" t="shared" si="56" ref="C912:C975">endDate</f>
        <v>43373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6">
        <f t="shared" si="56"/>
        <v>43373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365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6">
        <f t="shared" si="56"/>
        <v>43373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6">
        <f t="shared" si="56"/>
        <v>43373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6">
        <f t="shared" si="56"/>
        <v>43373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365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6">
        <f t="shared" si="56"/>
        <v>43373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6">
        <f t="shared" si="56"/>
        <v>43373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269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6">
        <f t="shared" si="56"/>
        <v>43373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6">
        <f t="shared" si="56"/>
        <v>43373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269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6">
        <f t="shared" si="56"/>
        <v>43373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634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6">
        <f t="shared" si="56"/>
        <v>43373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621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6">
        <f t="shared" si="56"/>
        <v>43373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24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6">
        <f t="shared" si="56"/>
        <v>43373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6">
        <f t="shared" si="56"/>
        <v>43373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6">
        <f t="shared" si="56"/>
        <v>43373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24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6">
        <f t="shared" si="56"/>
        <v>43373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16650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6">
        <f t="shared" si="56"/>
        <v>43373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1453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6">
        <f t="shared" si="56"/>
        <v>43373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6">
        <f t="shared" si="56"/>
        <v>43373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149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6">
        <f t="shared" si="56"/>
        <v>43373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6">
        <f t="shared" si="56"/>
        <v>43373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549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6">
        <f t="shared" si="56"/>
        <v>43373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72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6">
        <f t="shared" si="56"/>
        <v>43373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477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6">
        <f t="shared" si="56"/>
        <v>43373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6">
        <f t="shared" si="56"/>
        <v>43373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6">
        <f t="shared" si="56"/>
        <v>43373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1264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6">
        <f t="shared" si="56"/>
        <v>43373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6">
        <f t="shared" si="56"/>
        <v>43373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6">
        <f t="shared" si="56"/>
        <v>43373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6">
        <f t="shared" si="56"/>
        <v>43373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1264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6">
        <f t="shared" si="56"/>
        <v>43373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20089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6">
        <f t="shared" si="56"/>
        <v>43373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21344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6">
        <f t="shared" si="56"/>
        <v>43373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6">
        <f t="shared" si="56"/>
        <v>43373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6">
        <f t="shared" si="56"/>
        <v>43373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6">
        <f t="shared" si="56"/>
        <v>43373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6">
        <f t="shared" si="56"/>
        <v>43373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6">
        <f t="shared" si="56"/>
        <v>43373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6">
        <f t="shared" si="56"/>
        <v>43373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6">
        <f t="shared" si="56"/>
        <v>43373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6">
        <f t="shared" si="56"/>
        <v>43373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6">
        <f t="shared" si="56"/>
        <v>43373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6">
        <f t="shared" si="56"/>
        <v>43373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6">
        <f t="shared" si="56"/>
        <v>43373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24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6">
        <f t="shared" si="56"/>
        <v>43373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6">
        <f t="shared" si="56"/>
        <v>43373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6">
        <f t="shared" si="56"/>
        <v>43373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24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6">
        <f t="shared" si="56"/>
        <v>43373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16650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6">
        <f t="shared" si="56"/>
        <v>43373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1453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6">
        <f t="shared" si="56"/>
        <v>43373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6">
        <f t="shared" si="56"/>
        <v>43373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149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6">
        <f t="shared" si="56"/>
        <v>43373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6">
        <f t="shared" si="56"/>
        <v>43373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549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6">
        <f t="shared" si="56"/>
        <v>43373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72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6">
        <f t="shared" si="56"/>
        <v>43373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477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6">
        <f t="shared" si="56"/>
        <v>43373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6">
        <f t="shared" si="56"/>
        <v>43373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6">
        <f t="shared" si="56"/>
        <v>43373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1264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6">
        <f t="shared" si="56"/>
        <v>43373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6">
        <f t="shared" si="56"/>
        <v>43373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6">
        <f t="shared" si="56"/>
        <v>43373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6">
        <f t="shared" si="56"/>
        <v>43373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1264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6">
        <f t="shared" si="56"/>
        <v>43373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20089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6">
        <f t="shared" si="56"/>
        <v>43373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20089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6">
        <f aca="true" t="shared" si="59" ref="C976:C1039">endDate</f>
        <v>43373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6">
        <f t="shared" si="59"/>
        <v>43373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365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6">
        <f t="shared" si="59"/>
        <v>43373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6">
        <f t="shared" si="59"/>
        <v>43373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6">
        <f t="shared" si="59"/>
        <v>43373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365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6">
        <f t="shared" si="59"/>
        <v>43373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6">
        <f t="shared" si="59"/>
        <v>43373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269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6">
        <f t="shared" si="59"/>
        <v>43373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6">
        <f t="shared" si="59"/>
        <v>43373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269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6">
        <f t="shared" si="59"/>
        <v>43373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634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6">
        <f t="shared" si="59"/>
        <v>43373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621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6">
        <f t="shared" si="59"/>
        <v>43373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6">
        <f t="shared" si="59"/>
        <v>43373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6">
        <f t="shared" si="59"/>
        <v>43373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6">
        <f t="shared" si="59"/>
        <v>43373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6">
        <f t="shared" si="59"/>
        <v>43373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6">
        <f t="shared" si="59"/>
        <v>43373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6">
        <f t="shared" si="59"/>
        <v>43373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6">
        <f t="shared" si="59"/>
        <v>43373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6">
        <f t="shared" si="59"/>
        <v>43373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6">
        <f t="shared" si="59"/>
        <v>43373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6">
        <f t="shared" si="59"/>
        <v>43373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6">
        <f t="shared" si="59"/>
        <v>43373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6">
        <f t="shared" si="59"/>
        <v>43373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6">
        <f t="shared" si="59"/>
        <v>43373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6">
        <f t="shared" si="59"/>
        <v>43373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6">
        <f t="shared" si="59"/>
        <v>43373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6">
        <f t="shared" si="59"/>
        <v>43373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6">
        <f t="shared" si="59"/>
        <v>43373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6">
        <f t="shared" si="59"/>
        <v>43373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6">
        <f t="shared" si="59"/>
        <v>43373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6">
        <f t="shared" si="59"/>
        <v>43373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1255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6">
        <f t="shared" si="59"/>
        <v>43373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632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6">
        <f t="shared" si="59"/>
        <v>43373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632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6">
        <f t="shared" si="59"/>
        <v>43373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6">
        <f t="shared" si="59"/>
        <v>43373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6">
        <f t="shared" si="59"/>
        <v>43373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83220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6">
        <f t="shared" si="59"/>
        <v>43373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83220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6">
        <f t="shared" si="59"/>
        <v>43373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6">
        <f t="shared" si="59"/>
        <v>43373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6">
        <f t="shared" si="59"/>
        <v>43373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6">
        <f t="shared" si="59"/>
        <v>43373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6">
        <f t="shared" si="59"/>
        <v>43373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6">
        <f t="shared" si="59"/>
        <v>43373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6">
        <f t="shared" si="59"/>
        <v>43373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5519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6">
        <f t="shared" si="59"/>
        <v>43373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1590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6">
        <f t="shared" si="59"/>
        <v>43373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89371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6">
        <f t="shared" si="59"/>
        <v>43373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19944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6">
        <f t="shared" si="59"/>
        <v>43373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2055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6">
        <f t="shared" si="59"/>
        <v>43373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21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6">
        <f t="shared" si="59"/>
        <v>43373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1761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6">
        <f t="shared" si="59"/>
        <v>43373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273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6">
        <f t="shared" si="59"/>
        <v>43373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5151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6">
        <f t="shared" si="59"/>
        <v>43373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5151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6">
        <f t="shared" si="59"/>
        <v>43373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6">
        <f t="shared" si="59"/>
        <v>43373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6">
        <f t="shared" si="59"/>
        <v>43373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6">
        <f t="shared" si="59"/>
        <v>43373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274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6">
        <f t="shared" si="59"/>
        <v>43373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6">
        <f t="shared" si="59"/>
        <v>43373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6">
        <f t="shared" si="59"/>
        <v>43373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6">
        <f t="shared" si="59"/>
        <v>43373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274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6">
        <f t="shared" si="59"/>
        <v>43373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35248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6">
        <f t="shared" si="59"/>
        <v>43373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6">
        <f aca="true" t="shared" si="62" ref="C1040:C1103">endDate</f>
        <v>43373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22331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6">
        <f t="shared" si="62"/>
        <v>43373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6291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6">
        <f t="shared" si="62"/>
        <v>43373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3934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6">
        <f t="shared" si="62"/>
        <v>43373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1440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6">
        <f t="shared" si="62"/>
        <v>43373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0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6">
        <f t="shared" si="62"/>
        <v>43373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396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6">
        <f t="shared" si="62"/>
        <v>43373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1044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6">
        <f t="shared" si="62"/>
        <v>43373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1252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6">
        <f t="shared" si="62"/>
        <v>43373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335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6">
        <f t="shared" si="62"/>
        <v>43373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43063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6">
        <f t="shared" si="62"/>
        <v>43373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152378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6">
        <f t="shared" si="62"/>
        <v>43373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6">
        <f t="shared" si="62"/>
        <v>43373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6">
        <f t="shared" si="62"/>
        <v>43373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6">
        <f t="shared" si="62"/>
        <v>43373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6">
        <f t="shared" si="62"/>
        <v>43373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6">
        <f t="shared" si="62"/>
        <v>43373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6">
        <f t="shared" si="62"/>
        <v>43373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6">
        <f t="shared" si="62"/>
        <v>43373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6">
        <f t="shared" si="62"/>
        <v>43373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6">
        <f t="shared" si="62"/>
        <v>43373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6">
        <f t="shared" si="62"/>
        <v>43373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6">
        <f t="shared" si="62"/>
        <v>43373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6">
        <f t="shared" si="62"/>
        <v>43373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6">
        <f t="shared" si="62"/>
        <v>43373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6">
        <f t="shared" si="62"/>
        <v>43373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6">
        <f t="shared" si="62"/>
        <v>43373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6">
        <f t="shared" si="62"/>
        <v>43373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2055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6">
        <f t="shared" si="62"/>
        <v>43373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21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6">
        <f t="shared" si="62"/>
        <v>43373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1761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6">
        <f t="shared" si="62"/>
        <v>43373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273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6">
        <f t="shared" si="62"/>
        <v>43373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5151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6">
        <f t="shared" si="62"/>
        <v>43373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5151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6">
        <f t="shared" si="62"/>
        <v>43373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6">
        <f t="shared" si="62"/>
        <v>43373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6">
        <f t="shared" si="62"/>
        <v>43373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6">
        <f t="shared" si="62"/>
        <v>43373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274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6">
        <f t="shared" si="62"/>
        <v>43373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6">
        <f t="shared" si="62"/>
        <v>43373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6">
        <f t="shared" si="62"/>
        <v>43373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6">
        <f t="shared" si="62"/>
        <v>43373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274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6">
        <f t="shared" si="62"/>
        <v>43373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35248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6">
        <f t="shared" si="62"/>
        <v>43373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6">
        <f t="shared" si="62"/>
        <v>43373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22331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6">
        <f t="shared" si="62"/>
        <v>43373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6291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6">
        <f t="shared" si="62"/>
        <v>43373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3934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6">
        <f t="shared" si="62"/>
        <v>43373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1440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6">
        <f t="shared" si="62"/>
        <v>43373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0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6">
        <f t="shared" si="62"/>
        <v>43373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396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6">
        <f t="shared" si="62"/>
        <v>43373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1044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6">
        <f t="shared" si="62"/>
        <v>43373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1252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6">
        <f t="shared" si="62"/>
        <v>43373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335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6">
        <f t="shared" si="62"/>
        <v>43373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43063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6">
        <f t="shared" si="62"/>
        <v>43373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43063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6">
        <f t="shared" si="62"/>
        <v>43373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632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6">
        <f t="shared" si="62"/>
        <v>43373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632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6">
        <f t="shared" si="62"/>
        <v>43373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6">
        <f t="shared" si="62"/>
        <v>43373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6">
        <f t="shared" si="62"/>
        <v>43373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83220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6">
        <f t="shared" si="62"/>
        <v>43373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83220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6">
        <f t="shared" si="62"/>
        <v>43373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6">
        <f t="shared" si="62"/>
        <v>43373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6">
        <f t="shared" si="62"/>
        <v>43373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6">
        <f t="shared" si="62"/>
        <v>43373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6">
        <f aca="true" t="shared" si="65" ref="C1104:C1167">endDate</f>
        <v>43373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6">
        <f t="shared" si="65"/>
        <v>43373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6">
        <f t="shared" si="65"/>
        <v>43373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5519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6">
        <f t="shared" si="65"/>
        <v>43373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1590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6">
        <f t="shared" si="65"/>
        <v>43373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89371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6">
        <f t="shared" si="65"/>
        <v>43373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19944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6">
        <f t="shared" si="65"/>
        <v>43373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6">
        <f t="shared" si="65"/>
        <v>43373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6">
        <f t="shared" si="65"/>
        <v>43373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6">
        <f t="shared" si="65"/>
        <v>43373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6">
        <f t="shared" si="65"/>
        <v>43373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6">
        <f t="shared" si="65"/>
        <v>43373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6">
        <f t="shared" si="65"/>
        <v>43373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6">
        <f t="shared" si="65"/>
        <v>43373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6">
        <f t="shared" si="65"/>
        <v>43373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6">
        <f t="shared" si="65"/>
        <v>43373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6">
        <f t="shared" si="65"/>
        <v>43373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6">
        <f t="shared" si="65"/>
        <v>43373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6">
        <f t="shared" si="65"/>
        <v>43373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6">
        <f t="shared" si="65"/>
        <v>43373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6">
        <f t="shared" si="65"/>
        <v>43373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6">
        <f t="shared" si="65"/>
        <v>43373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6">
        <f t="shared" si="65"/>
        <v>43373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6">
        <f t="shared" si="65"/>
        <v>43373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6">
        <f t="shared" si="65"/>
        <v>43373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6">
        <f t="shared" si="65"/>
        <v>43373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6">
        <f t="shared" si="65"/>
        <v>43373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6">
        <f t="shared" si="65"/>
        <v>43373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6">
        <f t="shared" si="65"/>
        <v>43373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6">
        <f t="shared" si="65"/>
        <v>43373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6">
        <f t="shared" si="65"/>
        <v>43373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6">
        <f t="shared" si="65"/>
        <v>43373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6">
        <f t="shared" si="65"/>
        <v>43373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109315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6">
        <f t="shared" si="65"/>
        <v>43373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6">
        <f t="shared" si="65"/>
        <v>43373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6">
        <f t="shared" si="65"/>
        <v>43373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6">
        <f t="shared" si="65"/>
        <v>43373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6">
        <f t="shared" si="65"/>
        <v>43373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6">
        <f t="shared" si="65"/>
        <v>43373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6">
        <f t="shared" si="65"/>
        <v>43373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6">
        <f t="shared" si="65"/>
        <v>43373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6">
        <f t="shared" si="65"/>
        <v>43373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6">
        <f t="shared" si="65"/>
        <v>43373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6">
        <f t="shared" si="65"/>
        <v>43373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6">
        <f t="shared" si="65"/>
        <v>43373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6">
        <f t="shared" si="65"/>
        <v>43373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6">
        <f t="shared" si="65"/>
        <v>43373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6">
        <f t="shared" si="65"/>
        <v>43373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6">
        <f t="shared" si="65"/>
        <v>43373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6">
        <f t="shared" si="65"/>
        <v>43373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6">
        <f t="shared" si="65"/>
        <v>43373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6">
        <f t="shared" si="65"/>
        <v>43373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6">
        <f t="shared" si="65"/>
        <v>43373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6">
        <f t="shared" si="65"/>
        <v>43373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6">
        <f t="shared" si="65"/>
        <v>43373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6">
        <f t="shared" si="65"/>
        <v>43373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6">
        <f t="shared" si="65"/>
        <v>43373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6">
        <f t="shared" si="65"/>
        <v>43373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6">
        <f t="shared" si="65"/>
        <v>43373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6">
        <f t="shared" si="65"/>
        <v>43373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6">
        <f t="shared" si="65"/>
        <v>43373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6">
        <f t="shared" si="65"/>
        <v>43373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6">
        <f t="shared" si="65"/>
        <v>43373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6">
        <f t="shared" si="65"/>
        <v>43373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6">
        <f aca="true" t="shared" si="68" ref="C1168:C1195">endDate</f>
        <v>43373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6">
        <f t="shared" si="68"/>
        <v>43373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6">
        <f t="shared" si="68"/>
        <v>43373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6">
        <f t="shared" si="68"/>
        <v>43373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6">
        <f t="shared" si="68"/>
        <v>43373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6">
        <f t="shared" si="68"/>
        <v>43373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6">
        <f t="shared" si="68"/>
        <v>43373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6">
        <f t="shared" si="68"/>
        <v>43373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6">
        <f t="shared" si="68"/>
        <v>43373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6">
        <f t="shared" si="68"/>
        <v>43373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6">
        <f t="shared" si="68"/>
        <v>43373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6">
        <f t="shared" si="68"/>
        <v>43373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6">
        <f t="shared" si="68"/>
        <v>43373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6">
        <f t="shared" si="68"/>
        <v>43373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6">
        <f t="shared" si="68"/>
        <v>43373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6">
        <f t="shared" si="68"/>
        <v>43373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6">
        <f t="shared" si="68"/>
        <v>43373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6">
        <f t="shared" si="68"/>
        <v>43373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6">
        <f t="shared" si="68"/>
        <v>43373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6">
        <f t="shared" si="68"/>
        <v>43373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6">
        <f t="shared" si="68"/>
        <v>43373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6">
        <f t="shared" si="68"/>
        <v>43373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6">
        <f t="shared" si="68"/>
        <v>43373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6">
        <f t="shared" si="68"/>
        <v>43373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6">
        <f t="shared" si="68"/>
        <v>43373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6">
        <f t="shared" si="68"/>
        <v>43373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6">
        <f t="shared" si="68"/>
        <v>43373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6">
        <f t="shared" si="68"/>
        <v>43373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6">
        <f aca="true" t="shared" si="71" ref="C1197:C1228">endDate</f>
        <v>43373</v>
      </c>
      <c r="D1197" s="99" t="s">
        <v>763</v>
      </c>
      <c r="E1197" s="99">
        <v>1</v>
      </c>
      <c r="F1197" s="99" t="s">
        <v>762</v>
      </c>
      <c r="H1197" s="480">
        <f>'Справка 8'!C13</f>
        <v>270979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6">
        <f t="shared" si="71"/>
        <v>43373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6">
        <f t="shared" si="71"/>
        <v>43373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6">
        <f t="shared" si="71"/>
        <v>43373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6">
        <f t="shared" si="71"/>
        <v>43373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6">
        <f t="shared" si="71"/>
        <v>43373</v>
      </c>
      <c r="D1202" s="99" t="s">
        <v>770</v>
      </c>
      <c r="E1202" s="99">
        <v>1</v>
      </c>
      <c r="F1202" s="99" t="s">
        <v>761</v>
      </c>
      <c r="H1202" s="480">
        <f>'Справка 8'!C18</f>
        <v>270979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6">
        <f t="shared" si="71"/>
        <v>43373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6">
        <f t="shared" si="71"/>
        <v>43373</v>
      </c>
      <c r="D1204" s="99" t="s">
        <v>774</v>
      </c>
      <c r="E1204" s="99">
        <v>1</v>
      </c>
      <c r="F1204" s="99" t="s">
        <v>773</v>
      </c>
      <c r="H1204" s="480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6">
        <f t="shared" si="71"/>
        <v>43373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6">
        <f t="shared" si="71"/>
        <v>43373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6">
        <f t="shared" si="71"/>
        <v>43373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6">
        <f t="shared" si="71"/>
        <v>43373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6">
        <f t="shared" si="71"/>
        <v>43373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6">
        <f t="shared" si="71"/>
        <v>43373</v>
      </c>
      <c r="D1210" s="99" t="s">
        <v>786</v>
      </c>
      <c r="E1210" s="99">
        <v>1</v>
      </c>
      <c r="F1210" s="99" t="s">
        <v>771</v>
      </c>
      <c r="H1210" s="480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6">
        <f t="shared" si="71"/>
        <v>43373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6">
        <f t="shared" si="71"/>
        <v>43373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6">
        <f t="shared" si="71"/>
        <v>43373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6">
        <f t="shared" si="71"/>
        <v>43373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6">
        <f t="shared" si="71"/>
        <v>43373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6">
        <f t="shared" si="71"/>
        <v>43373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6">
        <f t="shared" si="71"/>
        <v>43373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6">
        <f t="shared" si="71"/>
        <v>43373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6">
        <f t="shared" si="71"/>
        <v>43373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6">
        <f t="shared" si="71"/>
        <v>43373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6">
        <f t="shared" si="71"/>
        <v>43373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6">
        <f t="shared" si="71"/>
        <v>43373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6">
        <f t="shared" si="71"/>
        <v>43373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6">
        <f t="shared" si="71"/>
        <v>43373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6">
        <f t="shared" si="71"/>
        <v>43373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6">
        <f t="shared" si="71"/>
        <v>43373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6">
        <f t="shared" si="71"/>
        <v>43373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6">
        <f t="shared" si="71"/>
        <v>43373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6">
        <f aca="true" t="shared" si="74" ref="C1229:C1260">endDate</f>
        <v>43373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6">
        <f t="shared" si="74"/>
        <v>43373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6">
        <f t="shared" si="74"/>
        <v>43373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6">
        <f t="shared" si="74"/>
        <v>43373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6">
        <f t="shared" si="74"/>
        <v>43373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6">
        <f t="shared" si="74"/>
        <v>43373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6">
        <f t="shared" si="74"/>
        <v>43373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6">
        <f t="shared" si="74"/>
        <v>43373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6">
        <f t="shared" si="74"/>
        <v>43373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6">
        <f t="shared" si="74"/>
        <v>43373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6">
        <f t="shared" si="74"/>
        <v>43373</v>
      </c>
      <c r="D1239" s="99" t="s">
        <v>763</v>
      </c>
      <c r="E1239" s="99">
        <v>4</v>
      </c>
      <c r="F1239" s="99" t="s">
        <v>762</v>
      </c>
      <c r="H1239" s="480">
        <f>'Справка 8'!F13</f>
        <v>943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6">
        <f t="shared" si="74"/>
        <v>43373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6">
        <f t="shared" si="74"/>
        <v>43373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6">
        <f t="shared" si="74"/>
        <v>43373</v>
      </c>
      <c r="D1242" s="99" t="s">
        <v>768</v>
      </c>
      <c r="E1242" s="99">
        <v>4</v>
      </c>
      <c r="F1242" s="99" t="s">
        <v>767</v>
      </c>
      <c r="H1242" s="480">
        <f>'Справка 8'!F16</f>
        <v>54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6">
        <f t="shared" si="74"/>
        <v>43373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6">
        <f t="shared" si="74"/>
        <v>43373</v>
      </c>
      <c r="D1244" s="99" t="s">
        <v>770</v>
      </c>
      <c r="E1244" s="99">
        <v>4</v>
      </c>
      <c r="F1244" s="99" t="s">
        <v>761</v>
      </c>
      <c r="H1244" s="480">
        <f>'Справка 8'!F18</f>
        <v>997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6">
        <f t="shared" si="74"/>
        <v>43373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6">
        <f t="shared" si="74"/>
        <v>43373</v>
      </c>
      <c r="D1246" s="99" t="s">
        <v>774</v>
      </c>
      <c r="E1246" s="99">
        <v>4</v>
      </c>
      <c r="F1246" s="99" t="s">
        <v>773</v>
      </c>
      <c r="H1246" s="480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6">
        <f t="shared" si="74"/>
        <v>43373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6">
        <f t="shared" si="74"/>
        <v>43373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6">
        <f t="shared" si="74"/>
        <v>43373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6">
        <f t="shared" si="74"/>
        <v>43373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6">
        <f t="shared" si="74"/>
        <v>43373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6">
        <f t="shared" si="74"/>
        <v>43373</v>
      </c>
      <c r="D1252" s="99" t="s">
        <v>786</v>
      </c>
      <c r="E1252" s="99">
        <v>4</v>
      </c>
      <c r="F1252" s="99" t="s">
        <v>771</v>
      </c>
      <c r="H1252" s="480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6">
        <f t="shared" si="74"/>
        <v>43373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6">
        <f t="shared" si="74"/>
        <v>43373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6">
        <f t="shared" si="74"/>
        <v>43373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6">
        <f t="shared" si="74"/>
        <v>43373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6">
        <f t="shared" si="74"/>
        <v>43373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6">
        <f t="shared" si="74"/>
        <v>43373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6">
        <f t="shared" si="74"/>
        <v>43373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6">
        <f t="shared" si="74"/>
        <v>43373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6">
        <f aca="true" t="shared" si="77" ref="C1261:C1294">endDate</f>
        <v>43373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6">
        <f t="shared" si="77"/>
        <v>43373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6">
        <f t="shared" si="77"/>
        <v>43373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6">
        <f t="shared" si="77"/>
        <v>43373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6">
        <f t="shared" si="77"/>
        <v>43373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6">
        <f t="shared" si="77"/>
        <v>43373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6">
        <f t="shared" si="77"/>
        <v>43373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6">
        <f t="shared" si="77"/>
        <v>43373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6">
        <f t="shared" si="77"/>
        <v>43373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6">
        <f t="shared" si="77"/>
        <v>43373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6">
        <f t="shared" si="77"/>
        <v>43373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6">
        <f t="shared" si="77"/>
        <v>43373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6">
        <f t="shared" si="77"/>
        <v>43373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6">
        <f t="shared" si="77"/>
        <v>43373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6">
        <f t="shared" si="77"/>
        <v>43373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6">
        <f t="shared" si="77"/>
        <v>43373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6">
        <f t="shared" si="77"/>
        <v>43373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6">
        <f t="shared" si="77"/>
        <v>43373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6">
        <f t="shared" si="77"/>
        <v>43373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6">
        <f t="shared" si="77"/>
        <v>43373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6">
        <f t="shared" si="77"/>
        <v>43373</v>
      </c>
      <c r="D1281" s="99" t="s">
        <v>763</v>
      </c>
      <c r="E1281" s="99">
        <v>7</v>
      </c>
      <c r="F1281" s="99" t="s">
        <v>762</v>
      </c>
      <c r="H1281" s="480">
        <f>'Справка 8'!I13</f>
        <v>943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6">
        <f t="shared" si="77"/>
        <v>43373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6">
        <f t="shared" si="77"/>
        <v>43373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6">
        <f t="shared" si="77"/>
        <v>43373</v>
      </c>
      <c r="D1284" s="99" t="s">
        <v>768</v>
      </c>
      <c r="E1284" s="99">
        <v>7</v>
      </c>
      <c r="F1284" s="99" t="s">
        <v>767</v>
      </c>
      <c r="H1284" s="480">
        <f>'Справка 8'!I16</f>
        <v>54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6">
        <f t="shared" si="77"/>
        <v>43373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6">
        <f t="shared" si="77"/>
        <v>43373</v>
      </c>
      <c r="D1286" s="99" t="s">
        <v>770</v>
      </c>
      <c r="E1286" s="99">
        <v>7</v>
      </c>
      <c r="F1286" s="99" t="s">
        <v>761</v>
      </c>
      <c r="H1286" s="480">
        <f>'Справка 8'!I18</f>
        <v>997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6">
        <f t="shared" si="77"/>
        <v>43373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6">
        <f t="shared" si="77"/>
        <v>43373</v>
      </c>
      <c r="D1288" s="99" t="s">
        <v>774</v>
      </c>
      <c r="E1288" s="99">
        <v>7</v>
      </c>
      <c r="F1288" s="99" t="s">
        <v>773</v>
      </c>
      <c r="H1288" s="480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6">
        <f t="shared" si="77"/>
        <v>43373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6">
        <f t="shared" si="77"/>
        <v>43373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6">
        <f t="shared" si="77"/>
        <v>43373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6">
        <f t="shared" si="77"/>
        <v>43373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6">
        <f t="shared" si="77"/>
        <v>43373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6">
        <f t="shared" si="77"/>
        <v>43373</v>
      </c>
      <c r="D1294" s="99" t="s">
        <v>786</v>
      </c>
      <c r="E1294" s="99">
        <v>7</v>
      </c>
      <c r="F1294" s="99" t="s">
        <v>771</v>
      </c>
      <c r="H1294" s="480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7" sqref="G67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6"/>
      <c r="D10" s="557"/>
      <c r="E10" s="213" t="s">
        <v>20</v>
      </c>
      <c r="F10" s="216"/>
      <c r="G10" s="568"/>
      <c r="H10" s="569"/>
    </row>
    <row r="11" spans="1:8" ht="15.75">
      <c r="A11" s="94" t="s">
        <v>21</v>
      </c>
      <c r="B11" s="85"/>
      <c r="C11" s="558"/>
      <c r="D11" s="559"/>
      <c r="E11" s="94" t="s">
        <v>22</v>
      </c>
      <c r="F11" s="190"/>
      <c r="G11" s="570"/>
      <c r="H11" s="571"/>
    </row>
    <row r="12" spans="1:8" ht="15.75">
      <c r="A12" s="84" t="s">
        <v>23</v>
      </c>
      <c r="B12" s="86" t="s">
        <v>24</v>
      </c>
      <c r="C12" s="661">
        <v>73679</v>
      </c>
      <c r="D12" s="661">
        <v>73679</v>
      </c>
      <c r="E12" s="84" t="s">
        <v>25</v>
      </c>
      <c r="F12" s="87" t="s">
        <v>26</v>
      </c>
      <c r="G12" s="662">
        <v>4273</v>
      </c>
      <c r="H12" s="662">
        <v>4273</v>
      </c>
    </row>
    <row r="13" spans="1:8" ht="15.75">
      <c r="A13" s="84" t="s">
        <v>27</v>
      </c>
      <c r="B13" s="86" t="s">
        <v>28</v>
      </c>
      <c r="C13" s="661">
        <v>361939</v>
      </c>
      <c r="D13" s="661">
        <v>355588</v>
      </c>
      <c r="E13" s="84" t="s">
        <v>821</v>
      </c>
      <c r="F13" s="87" t="s">
        <v>29</v>
      </c>
      <c r="G13" s="663">
        <v>4273</v>
      </c>
      <c r="H13" s="663">
        <v>4273</v>
      </c>
    </row>
    <row r="14" spans="1:8" ht="15.75">
      <c r="A14" s="84" t="s">
        <v>30</v>
      </c>
      <c r="B14" s="86" t="s">
        <v>31</v>
      </c>
      <c r="C14" s="661"/>
      <c r="D14" s="661"/>
      <c r="E14" s="84" t="s">
        <v>32</v>
      </c>
      <c r="F14" s="87" t="s">
        <v>33</v>
      </c>
      <c r="G14" s="663"/>
      <c r="H14" s="663"/>
    </row>
    <row r="15" spans="1:8" ht="15.75">
      <c r="A15" s="84" t="s">
        <v>34</v>
      </c>
      <c r="B15" s="86" t="s">
        <v>35</v>
      </c>
      <c r="C15" s="661">
        <v>80684</v>
      </c>
      <c r="D15" s="661">
        <v>74993</v>
      </c>
      <c r="E15" s="191" t="s">
        <v>36</v>
      </c>
      <c r="F15" s="87" t="s">
        <v>37</v>
      </c>
      <c r="G15" s="664">
        <v>-1975</v>
      </c>
      <c r="H15" s="664">
        <v>-1975</v>
      </c>
    </row>
    <row r="16" spans="1:8" ht="15.75">
      <c r="A16" s="84" t="s">
        <v>38</v>
      </c>
      <c r="B16" s="86" t="s">
        <v>39</v>
      </c>
      <c r="C16" s="661">
        <v>9226</v>
      </c>
      <c r="D16" s="661">
        <v>4125</v>
      </c>
      <c r="E16" s="191" t="s">
        <v>40</v>
      </c>
      <c r="F16" s="87" t="s">
        <v>41</v>
      </c>
      <c r="G16" s="664"/>
      <c r="H16" s="664"/>
    </row>
    <row r="17" spans="1:8" ht="15.75">
      <c r="A17" s="84" t="s">
        <v>42</v>
      </c>
      <c r="B17" s="88" t="s">
        <v>43</v>
      </c>
      <c r="C17" s="661">
        <v>17820</v>
      </c>
      <c r="D17" s="661">
        <v>15338</v>
      </c>
      <c r="E17" s="191" t="s">
        <v>44</v>
      </c>
      <c r="F17" s="87" t="s">
        <v>45</v>
      </c>
      <c r="G17" s="664"/>
      <c r="H17" s="664"/>
    </row>
    <row r="18" spans="1:8" ht="31.5">
      <c r="A18" s="84" t="s">
        <v>820</v>
      </c>
      <c r="B18" s="86" t="s">
        <v>46</v>
      </c>
      <c r="C18" s="661">
        <v>18927</v>
      </c>
      <c r="D18" s="661">
        <v>16479</v>
      </c>
      <c r="E18" s="464" t="s">
        <v>47</v>
      </c>
      <c r="F18" s="463" t="s">
        <v>48</v>
      </c>
      <c r="G18" s="572">
        <f>G12+G15+G16+G17</f>
        <v>2298</v>
      </c>
      <c r="H18" s="573">
        <f>H12+H15+H16+H17</f>
        <v>2298</v>
      </c>
    </row>
    <row r="19" spans="1:8" ht="15.75">
      <c r="A19" s="84" t="s">
        <v>49</v>
      </c>
      <c r="B19" s="86" t="s">
        <v>50</v>
      </c>
      <c r="C19" s="661">
        <v>4372</v>
      </c>
      <c r="D19" s="661">
        <v>4559</v>
      </c>
      <c r="E19" s="94" t="s">
        <v>51</v>
      </c>
      <c r="F19" s="89"/>
      <c r="G19" s="574"/>
      <c r="H19" s="575"/>
    </row>
    <row r="20" spans="1:8" ht="15.75">
      <c r="A20" s="465" t="s">
        <v>52</v>
      </c>
      <c r="B20" s="90" t="s">
        <v>53</v>
      </c>
      <c r="C20" s="560">
        <f>SUM(C12:C19)</f>
        <v>566647</v>
      </c>
      <c r="D20" s="561">
        <f>SUM(D12:D19)</f>
        <v>544761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1">
        <v>29343</v>
      </c>
      <c r="D21" s="661">
        <v>29337</v>
      </c>
      <c r="E21" s="84" t="s">
        <v>58</v>
      </c>
      <c r="F21" s="87" t="s">
        <v>59</v>
      </c>
      <c r="G21" s="662">
        <v>110793</v>
      </c>
      <c r="H21" s="662">
        <v>110993</v>
      </c>
    </row>
    <row r="22" spans="1:13" ht="15.75">
      <c r="A22" s="94" t="s">
        <v>60</v>
      </c>
      <c r="B22" s="91" t="s">
        <v>61</v>
      </c>
      <c r="C22" s="661">
        <v>316</v>
      </c>
      <c r="D22" s="661">
        <v>280</v>
      </c>
      <c r="E22" s="192" t="s">
        <v>62</v>
      </c>
      <c r="F22" s="87" t="s">
        <v>63</v>
      </c>
      <c r="G22" s="576">
        <f>SUM(G23:G25)</f>
        <v>217805</v>
      </c>
      <c r="H22" s="577">
        <f>SUM(H23:H25)</f>
        <v>217572</v>
      </c>
      <c r="M22" s="92"/>
    </row>
    <row r="23" spans="1:8" ht="15.75">
      <c r="A23" s="94" t="s">
        <v>64</v>
      </c>
      <c r="B23" s="86"/>
      <c r="C23" s="558"/>
      <c r="D23" s="559"/>
      <c r="E23" s="191" t="s">
        <v>65</v>
      </c>
      <c r="F23" s="87" t="s">
        <v>66</v>
      </c>
      <c r="G23" s="662">
        <v>2502</v>
      </c>
      <c r="H23" s="662">
        <v>2328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2"/>
      <c r="H24" s="662"/>
      <c r="M24" s="92"/>
    </row>
    <row r="25" spans="1:8" ht="15.75">
      <c r="A25" s="84" t="s">
        <v>71</v>
      </c>
      <c r="B25" s="86" t="s">
        <v>72</v>
      </c>
      <c r="C25" s="661">
        <v>162</v>
      </c>
      <c r="D25" s="661">
        <v>278</v>
      </c>
      <c r="E25" s="84" t="s">
        <v>73</v>
      </c>
      <c r="F25" s="87" t="s">
        <v>74</v>
      </c>
      <c r="G25" s="662">
        <v>215303</v>
      </c>
      <c r="H25" s="662">
        <v>215244</v>
      </c>
    </row>
    <row r="26" spans="1:13" ht="15.75">
      <c r="A26" s="84" t="s">
        <v>75</v>
      </c>
      <c r="B26" s="86" t="s">
        <v>76</v>
      </c>
      <c r="C26" s="661"/>
      <c r="D26" s="661"/>
      <c r="E26" s="467" t="s">
        <v>77</v>
      </c>
      <c r="F26" s="89" t="s">
        <v>78</v>
      </c>
      <c r="G26" s="560">
        <f>G20+G21+G22</f>
        <v>328598</v>
      </c>
      <c r="H26" s="561">
        <f>H20+H21+H22</f>
        <v>328565</v>
      </c>
      <c r="M26" s="92"/>
    </row>
    <row r="27" spans="1:8" ht="15.75">
      <c r="A27" s="84" t="s">
        <v>79</v>
      </c>
      <c r="B27" s="86" t="s">
        <v>80</v>
      </c>
      <c r="C27" s="661">
        <v>1728</v>
      </c>
      <c r="D27" s="661">
        <v>1511</v>
      </c>
      <c r="E27" s="94" t="s">
        <v>81</v>
      </c>
      <c r="F27" s="89"/>
      <c r="G27" s="574"/>
      <c r="H27" s="575"/>
    </row>
    <row r="28" spans="1:13" ht="15.75">
      <c r="A28" s="465" t="s">
        <v>82</v>
      </c>
      <c r="B28" s="91" t="s">
        <v>83</v>
      </c>
      <c r="C28" s="560">
        <f>SUM(C24:C27)</f>
        <v>1890</v>
      </c>
      <c r="D28" s="561">
        <f>SUM(D24:D27)</f>
        <v>1789</v>
      </c>
      <c r="E28" s="193" t="s">
        <v>84</v>
      </c>
      <c r="F28" s="87" t="s">
        <v>85</v>
      </c>
      <c r="G28" s="558">
        <f>SUM(G29:G31)</f>
        <v>138176</v>
      </c>
      <c r="H28" s="559">
        <f>SUM(H29:H31)</f>
        <v>130581</v>
      </c>
      <c r="M28" s="92"/>
    </row>
    <row r="29" spans="1:8" ht="15.75">
      <c r="A29" s="84"/>
      <c r="B29" s="86"/>
      <c r="C29" s="558"/>
      <c r="D29" s="559"/>
      <c r="E29" s="84" t="s">
        <v>86</v>
      </c>
      <c r="F29" s="87" t="s">
        <v>87</v>
      </c>
      <c r="G29" s="188">
        <v>138176</v>
      </c>
      <c r="H29" s="187">
        <v>130581</v>
      </c>
    </row>
    <row r="30" spans="1:13" ht="15.75">
      <c r="A30" s="94" t="s">
        <v>88</v>
      </c>
      <c r="B30" s="86"/>
      <c r="C30" s="558"/>
      <c r="D30" s="559"/>
      <c r="E30" s="192" t="s">
        <v>89</v>
      </c>
      <c r="F30" s="87" t="s">
        <v>90</v>
      </c>
      <c r="G30" s="662"/>
      <c r="H30" s="662"/>
      <c r="M30" s="92"/>
    </row>
    <row r="31" spans="1:8" ht="15.75">
      <c r="A31" s="84" t="s">
        <v>91</v>
      </c>
      <c r="B31" s="86" t="s">
        <v>92</v>
      </c>
      <c r="C31" s="661">
        <v>15294</v>
      </c>
      <c r="D31" s="661">
        <v>15044</v>
      </c>
      <c r="E31" s="84" t="s">
        <v>93</v>
      </c>
      <c r="F31" s="87" t="s">
        <v>94</v>
      </c>
      <c r="G31" s="664"/>
      <c r="H31" s="664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5">
        <v>20945</v>
      </c>
      <c r="H32" s="665">
        <v>10821</v>
      </c>
      <c r="M32" s="92"/>
    </row>
    <row r="33" spans="1:8" ht="15.75">
      <c r="A33" s="465" t="s">
        <v>99</v>
      </c>
      <c r="B33" s="91" t="s">
        <v>100</v>
      </c>
      <c r="C33" s="560">
        <f>C31+C32</f>
        <v>15294</v>
      </c>
      <c r="D33" s="561">
        <f>D31+D32</f>
        <v>15044</v>
      </c>
      <c r="E33" s="191" t="s">
        <v>101</v>
      </c>
      <c r="F33" s="87" t="s">
        <v>102</v>
      </c>
      <c r="G33" s="662"/>
      <c r="H33" s="662"/>
    </row>
    <row r="34" spans="1:8" ht="15.75">
      <c r="A34" s="94" t="s">
        <v>103</v>
      </c>
      <c r="B34" s="88"/>
      <c r="C34" s="558"/>
      <c r="D34" s="559"/>
      <c r="E34" s="467" t="s">
        <v>104</v>
      </c>
      <c r="F34" s="89" t="s">
        <v>105</v>
      </c>
      <c r="G34" s="560">
        <f>G28+G32+G33</f>
        <v>159121</v>
      </c>
      <c r="H34" s="561">
        <f>H28+H32+H33</f>
        <v>141402</v>
      </c>
    </row>
    <row r="35" spans="1:8" ht="15.75">
      <c r="A35" s="84" t="s">
        <v>106</v>
      </c>
      <c r="B35" s="88" t="s">
        <v>107</v>
      </c>
      <c r="C35" s="558">
        <f>SUM(C36:C39)</f>
        <v>924</v>
      </c>
      <c r="D35" s="559">
        <f>SUM(D36:D39)</f>
        <v>817</v>
      </c>
      <c r="E35" s="84"/>
      <c r="F35" s="93"/>
      <c r="G35" s="578"/>
      <c r="H35" s="579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8"/>
      <c r="H36" s="579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62">
        <f>G26+G18+G34</f>
        <v>490017</v>
      </c>
      <c r="H37" s="563">
        <f>H26+H18+H34</f>
        <v>472265</v>
      </c>
    </row>
    <row r="38" spans="1:13" ht="15.75">
      <c r="A38" s="84" t="s">
        <v>113</v>
      </c>
      <c r="B38" s="86" t="s">
        <v>114</v>
      </c>
      <c r="C38" s="661">
        <v>895</v>
      </c>
      <c r="D38" s="661">
        <v>788</v>
      </c>
      <c r="E38" s="84"/>
      <c r="F38" s="93"/>
      <c r="G38" s="578"/>
      <c r="H38" s="579"/>
      <c r="M38" s="92"/>
    </row>
    <row r="39" spans="1:8" ht="16.5" thickBot="1">
      <c r="A39" s="84" t="s">
        <v>115</v>
      </c>
      <c r="B39" s="86" t="s">
        <v>116</v>
      </c>
      <c r="C39" s="661">
        <v>29</v>
      </c>
      <c r="D39" s="661">
        <v>29</v>
      </c>
      <c r="E39" s="204"/>
      <c r="F39" s="205"/>
      <c r="G39" s="580"/>
      <c r="H39" s="581"/>
    </row>
    <row r="40" spans="1:13" ht="15.75">
      <c r="A40" s="84" t="s">
        <v>117</v>
      </c>
      <c r="B40" s="86" t="s">
        <v>118</v>
      </c>
      <c r="C40" s="558">
        <f>C41+C42+C44</f>
        <v>51</v>
      </c>
      <c r="D40" s="559">
        <f>D41+D42+D44</f>
        <v>51</v>
      </c>
      <c r="E40" s="206" t="s">
        <v>119</v>
      </c>
      <c r="F40" s="203" t="s">
        <v>120</v>
      </c>
      <c r="G40" s="662">
        <v>7392</v>
      </c>
      <c r="H40" s="662">
        <v>7431</v>
      </c>
      <c r="M40" s="92"/>
    </row>
    <row r="41" spans="1:8" ht="16.5" thickBot="1">
      <c r="A41" s="84" t="s">
        <v>121</v>
      </c>
      <c r="B41" s="86" t="s">
        <v>122</v>
      </c>
      <c r="C41" s="188">
        <v>51</v>
      </c>
      <c r="D41" s="188">
        <v>51</v>
      </c>
      <c r="E41" s="208"/>
      <c r="F41" s="202"/>
      <c r="G41" s="580"/>
      <c r="H41" s="581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2"/>
      <c r="H42" s="583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8"/>
      <c r="H43" s="579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2">
        <v>632</v>
      </c>
      <c r="H44" s="662">
        <v>632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2">
        <v>83220</v>
      </c>
      <c r="H45" s="662">
        <v>69417</v>
      </c>
    </row>
    <row r="46" spans="1:13" ht="15.75">
      <c r="A46" s="458" t="s">
        <v>137</v>
      </c>
      <c r="B46" s="90" t="s">
        <v>138</v>
      </c>
      <c r="C46" s="560">
        <f>C35+C40+C45</f>
        <v>975</v>
      </c>
      <c r="D46" s="561">
        <f>D35+D40+D45</f>
        <v>868</v>
      </c>
      <c r="E46" s="192" t="s">
        <v>139</v>
      </c>
      <c r="F46" s="87" t="s">
        <v>140</v>
      </c>
      <c r="G46" s="662"/>
      <c r="H46" s="662"/>
      <c r="M46" s="92"/>
    </row>
    <row r="47" spans="1:8" ht="15.75">
      <c r="A47" s="94" t="s">
        <v>141</v>
      </c>
      <c r="B47" s="83"/>
      <c r="C47" s="562"/>
      <c r="D47" s="563"/>
      <c r="E47" s="84" t="s">
        <v>142</v>
      </c>
      <c r="F47" s="87" t="s">
        <v>143</v>
      </c>
      <c r="G47" s="662"/>
      <c r="H47" s="662"/>
    </row>
    <row r="48" spans="1:13" ht="15.75">
      <c r="A48" s="84" t="s">
        <v>144</v>
      </c>
      <c r="B48" s="86" t="s">
        <v>145</v>
      </c>
      <c r="C48" s="188">
        <v>365</v>
      </c>
      <c r="D48" s="187">
        <v>668</v>
      </c>
      <c r="E48" s="192" t="s">
        <v>146</v>
      </c>
      <c r="F48" s="87" t="s">
        <v>147</v>
      </c>
      <c r="G48" s="662"/>
      <c r="H48" s="662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2">
        <v>5519</v>
      </c>
      <c r="H49" s="662">
        <v>3459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8">
        <f>SUM(G44:G49)</f>
        <v>89371</v>
      </c>
      <c r="H50" s="559">
        <f>SUM(H44:H49)</f>
        <v>73508</v>
      </c>
    </row>
    <row r="51" spans="1:8" ht="15.75">
      <c r="A51" s="84" t="s">
        <v>79</v>
      </c>
      <c r="B51" s="86" t="s">
        <v>155</v>
      </c>
      <c r="C51" s="661">
        <v>269</v>
      </c>
      <c r="D51" s="661">
        <v>297</v>
      </c>
      <c r="E51" s="84"/>
      <c r="F51" s="87"/>
      <c r="G51" s="558"/>
      <c r="H51" s="559"/>
    </row>
    <row r="52" spans="1:8" ht="15.75">
      <c r="A52" s="465" t="s">
        <v>156</v>
      </c>
      <c r="B52" s="90" t="s">
        <v>157</v>
      </c>
      <c r="C52" s="560">
        <f>SUM(C48:C51)</f>
        <v>634</v>
      </c>
      <c r="D52" s="561">
        <f>SUM(D48:D51)</f>
        <v>965</v>
      </c>
      <c r="E52" s="192" t="s">
        <v>158</v>
      </c>
      <c r="F52" s="89" t="s">
        <v>159</v>
      </c>
      <c r="G52" s="662">
        <v>165</v>
      </c>
      <c r="H52" s="662">
        <v>165</v>
      </c>
    </row>
    <row r="53" spans="1:8" ht="15.75">
      <c r="A53" s="84" t="s">
        <v>9</v>
      </c>
      <c r="B53" s="90"/>
      <c r="C53" s="558"/>
      <c r="D53" s="559"/>
      <c r="E53" s="84" t="s">
        <v>160</v>
      </c>
      <c r="F53" s="89" t="s">
        <v>161</v>
      </c>
      <c r="G53" s="662">
        <v>1362</v>
      </c>
      <c r="H53" s="662">
        <v>1442</v>
      </c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662">
        <v>19944</v>
      </c>
      <c r="H54" s="662">
        <v>19978</v>
      </c>
    </row>
    <row r="55" spans="1:8" ht="15.75">
      <c r="A55" s="94" t="s">
        <v>166</v>
      </c>
      <c r="B55" s="90" t="s">
        <v>167</v>
      </c>
      <c r="C55" s="661">
        <v>621</v>
      </c>
      <c r="D55" s="661">
        <v>621</v>
      </c>
      <c r="E55" s="84" t="s">
        <v>168</v>
      </c>
      <c r="F55" s="89" t="s">
        <v>169</v>
      </c>
      <c r="G55" s="662">
        <v>1111</v>
      </c>
      <c r="H55" s="662">
        <v>1145</v>
      </c>
    </row>
    <row r="56" spans="1:13" ht="16.5" thickBot="1">
      <c r="A56" s="460" t="s">
        <v>170</v>
      </c>
      <c r="B56" s="199" t="s">
        <v>171</v>
      </c>
      <c r="C56" s="564">
        <f>C20+C21+C22+C28+C33+C46+C52+C54+C55</f>
        <v>615720</v>
      </c>
      <c r="D56" s="565">
        <f>D20+D21+D22+D28+D33+D46+D52+D54+D55</f>
        <v>593665</v>
      </c>
      <c r="E56" s="94" t="s">
        <v>825</v>
      </c>
      <c r="F56" s="93" t="s">
        <v>172</v>
      </c>
      <c r="G56" s="562">
        <f>G50+G52+G53+G54+G55</f>
        <v>111953</v>
      </c>
      <c r="H56" s="563">
        <f>H50+H52+H53+H54+H55</f>
        <v>96238</v>
      </c>
      <c r="M56" s="92"/>
    </row>
    <row r="57" spans="1:8" ht="15.75">
      <c r="A57" s="200" t="s">
        <v>173</v>
      </c>
      <c r="B57" s="201"/>
      <c r="C57" s="556"/>
      <c r="D57" s="557"/>
      <c r="E57" s="200" t="s">
        <v>175</v>
      </c>
      <c r="F57" s="203"/>
      <c r="G57" s="556"/>
      <c r="H57" s="557"/>
    </row>
    <row r="58" spans="1:13" ht="15.75">
      <c r="A58" s="94" t="s">
        <v>174</v>
      </c>
      <c r="B58" s="83"/>
      <c r="C58" s="562"/>
      <c r="D58" s="563"/>
      <c r="E58" s="94" t="s">
        <v>128</v>
      </c>
      <c r="F58" s="87"/>
      <c r="G58" s="558"/>
      <c r="H58" s="559"/>
      <c r="M58" s="92"/>
    </row>
    <row r="59" spans="1:8" ht="31.5">
      <c r="A59" s="84" t="s">
        <v>176</v>
      </c>
      <c r="B59" s="86" t="s">
        <v>177</v>
      </c>
      <c r="C59" s="661">
        <v>3832</v>
      </c>
      <c r="D59" s="661">
        <v>3434</v>
      </c>
      <c r="E59" s="192" t="s">
        <v>180</v>
      </c>
      <c r="F59" s="469" t="s">
        <v>181</v>
      </c>
      <c r="G59" s="662">
        <v>5151</v>
      </c>
      <c r="H59" s="662">
        <v>11486</v>
      </c>
    </row>
    <row r="60" spans="1:13" ht="15.75">
      <c r="A60" s="84" t="s">
        <v>178</v>
      </c>
      <c r="B60" s="86" t="s">
        <v>179</v>
      </c>
      <c r="C60" s="661">
        <v>5268</v>
      </c>
      <c r="D60" s="661">
        <v>4374</v>
      </c>
      <c r="E60" s="84" t="s">
        <v>184</v>
      </c>
      <c r="F60" s="87" t="s">
        <v>185</v>
      </c>
      <c r="G60" s="662">
        <v>274</v>
      </c>
      <c r="H60" s="662">
        <v>2090</v>
      </c>
      <c r="M60" s="92"/>
    </row>
    <row r="61" spans="1:8" ht="15.75">
      <c r="A61" s="84" t="s">
        <v>182</v>
      </c>
      <c r="B61" s="86" t="s">
        <v>183</v>
      </c>
      <c r="C61" s="661">
        <v>1872</v>
      </c>
      <c r="D61" s="661">
        <v>1074</v>
      </c>
      <c r="E61" s="191" t="s">
        <v>188</v>
      </c>
      <c r="F61" s="87" t="s">
        <v>189</v>
      </c>
      <c r="G61" s="558">
        <f>SUM(G62:G68)</f>
        <v>37303</v>
      </c>
      <c r="H61" s="559">
        <f>SUM(H62:H68)</f>
        <v>24627</v>
      </c>
    </row>
    <row r="62" spans="1:13" ht="15.75">
      <c r="A62" s="84" t="s">
        <v>186</v>
      </c>
      <c r="B62" s="88" t="s">
        <v>187</v>
      </c>
      <c r="C62" s="661">
        <v>1513</v>
      </c>
      <c r="D62" s="661">
        <v>1993</v>
      </c>
      <c r="E62" s="191" t="s">
        <v>192</v>
      </c>
      <c r="F62" s="87" t="s">
        <v>193</v>
      </c>
      <c r="G62" s="662">
        <v>2055</v>
      </c>
      <c r="H62" s="662">
        <v>259</v>
      </c>
      <c r="M62" s="92"/>
    </row>
    <row r="63" spans="1:8" ht="15.75">
      <c r="A63" s="84" t="s">
        <v>190</v>
      </c>
      <c r="B63" s="88" t="s">
        <v>191</v>
      </c>
      <c r="C63" s="661">
        <v>377</v>
      </c>
      <c r="D63" s="661">
        <v>477</v>
      </c>
      <c r="E63" s="84" t="s">
        <v>196</v>
      </c>
      <c r="F63" s="87" t="s">
        <v>197</v>
      </c>
      <c r="G63" s="662"/>
      <c r="H63" s="662"/>
    </row>
    <row r="64" spans="1:13" ht="15.75">
      <c r="A64" s="84" t="s">
        <v>194</v>
      </c>
      <c r="B64" s="86" t="s">
        <v>195</v>
      </c>
      <c r="C64" s="661"/>
      <c r="D64" s="661"/>
      <c r="E64" s="84" t="s">
        <v>199</v>
      </c>
      <c r="F64" s="87" t="s">
        <v>200</v>
      </c>
      <c r="G64" s="662">
        <v>22331</v>
      </c>
      <c r="H64" s="662">
        <v>13785</v>
      </c>
      <c r="M64" s="92"/>
    </row>
    <row r="65" spans="1:8" ht="15.75">
      <c r="A65" s="465" t="s">
        <v>52</v>
      </c>
      <c r="B65" s="90" t="s">
        <v>198</v>
      </c>
      <c r="C65" s="560">
        <f>SUM(C59:C64)</f>
        <v>12862</v>
      </c>
      <c r="D65" s="561">
        <f>SUM(D59:D64)</f>
        <v>11352</v>
      </c>
      <c r="E65" s="84" t="s">
        <v>201</v>
      </c>
      <c r="F65" s="87" t="s">
        <v>202</v>
      </c>
      <c r="G65" s="662">
        <v>6291</v>
      </c>
      <c r="H65" s="662">
        <v>7795</v>
      </c>
    </row>
    <row r="66" spans="1:8" ht="15.75">
      <c r="A66" s="84"/>
      <c r="B66" s="90"/>
      <c r="C66" s="558"/>
      <c r="D66" s="559"/>
      <c r="E66" s="84" t="s">
        <v>204</v>
      </c>
      <c r="F66" s="87" t="s">
        <v>205</v>
      </c>
      <c r="G66" s="662">
        <v>3934</v>
      </c>
      <c r="H66" s="662">
        <v>1603</v>
      </c>
    </row>
    <row r="67" spans="1:8" ht="15.75">
      <c r="A67" s="94" t="s">
        <v>203</v>
      </c>
      <c r="B67" s="83"/>
      <c r="C67" s="562"/>
      <c r="D67" s="563"/>
      <c r="E67" s="84" t="s">
        <v>208</v>
      </c>
      <c r="F67" s="87" t="s">
        <v>209</v>
      </c>
      <c r="G67" s="662">
        <v>1252</v>
      </c>
      <c r="H67" s="662">
        <v>549</v>
      </c>
    </row>
    <row r="68" spans="1:8" ht="15.75">
      <c r="A68" s="84" t="s">
        <v>206</v>
      </c>
      <c r="B68" s="86" t="s">
        <v>207</v>
      </c>
      <c r="C68" s="661">
        <v>24</v>
      </c>
      <c r="D68" s="661">
        <v>160</v>
      </c>
      <c r="E68" s="84" t="s">
        <v>212</v>
      </c>
      <c r="F68" s="87" t="s">
        <v>213</v>
      </c>
      <c r="G68" s="662">
        <v>1440</v>
      </c>
      <c r="H68" s="662">
        <v>636</v>
      </c>
    </row>
    <row r="69" spans="1:8" ht="15.75">
      <c r="A69" s="84" t="s">
        <v>210</v>
      </c>
      <c r="B69" s="86" t="s">
        <v>211</v>
      </c>
      <c r="C69" s="661">
        <v>16650</v>
      </c>
      <c r="D69" s="661">
        <v>1214</v>
      </c>
      <c r="E69" s="192" t="s">
        <v>79</v>
      </c>
      <c r="F69" s="87" t="s">
        <v>216</v>
      </c>
      <c r="G69" s="662">
        <v>335</v>
      </c>
      <c r="H69" s="662">
        <v>2031</v>
      </c>
    </row>
    <row r="70" spans="1:8" ht="15.75">
      <c r="A70" s="84" t="s">
        <v>214</v>
      </c>
      <c r="B70" s="86" t="s">
        <v>215</v>
      </c>
      <c r="C70" s="661">
        <v>1453</v>
      </c>
      <c r="D70" s="661">
        <v>871</v>
      </c>
      <c r="E70" s="84" t="s">
        <v>219</v>
      </c>
      <c r="F70" s="87" t="s">
        <v>220</v>
      </c>
      <c r="G70" s="662"/>
      <c r="H70" s="662"/>
    </row>
    <row r="71" spans="1:8" ht="15.75">
      <c r="A71" s="84" t="s">
        <v>217</v>
      </c>
      <c r="B71" s="86" t="s">
        <v>218</v>
      </c>
      <c r="C71" s="661"/>
      <c r="D71" s="661"/>
      <c r="E71" s="459" t="s">
        <v>47</v>
      </c>
      <c r="F71" s="89" t="s">
        <v>223</v>
      </c>
      <c r="G71" s="560">
        <f>G59+G60+G61+G69+G70</f>
        <v>43063</v>
      </c>
      <c r="H71" s="561">
        <f>H59+H60+H61+H69+H70</f>
        <v>40234</v>
      </c>
    </row>
    <row r="72" spans="1:8" ht="15.75">
      <c r="A72" s="84" t="s">
        <v>221</v>
      </c>
      <c r="B72" s="86" t="s">
        <v>222</v>
      </c>
      <c r="C72" s="661">
        <v>149</v>
      </c>
      <c r="D72" s="661">
        <v>301</v>
      </c>
      <c r="E72" s="191"/>
      <c r="F72" s="87"/>
      <c r="G72" s="558"/>
      <c r="H72" s="559"/>
    </row>
    <row r="73" spans="1:8" ht="15.75">
      <c r="A73" s="84" t="s">
        <v>224</v>
      </c>
      <c r="B73" s="86" t="s">
        <v>225</v>
      </c>
      <c r="C73" s="661">
        <v>549</v>
      </c>
      <c r="D73" s="661">
        <v>538</v>
      </c>
      <c r="E73" s="458" t="s">
        <v>230</v>
      </c>
      <c r="F73" s="89" t="s">
        <v>231</v>
      </c>
      <c r="G73" s="662"/>
      <c r="H73" s="662"/>
    </row>
    <row r="74" spans="1:8" ht="15.75">
      <c r="A74" s="84" t="s">
        <v>226</v>
      </c>
      <c r="B74" s="86" t="s">
        <v>227</v>
      </c>
      <c r="C74" s="661"/>
      <c r="D74" s="661"/>
      <c r="E74" s="535"/>
      <c r="F74" s="536"/>
      <c r="G74" s="558"/>
      <c r="H74" s="584"/>
    </row>
    <row r="75" spans="1:8" ht="15.75">
      <c r="A75" s="84" t="s">
        <v>228</v>
      </c>
      <c r="B75" s="86" t="s">
        <v>229</v>
      </c>
      <c r="C75" s="661">
        <v>1264</v>
      </c>
      <c r="D75" s="661">
        <v>826</v>
      </c>
      <c r="E75" s="468" t="s">
        <v>160</v>
      </c>
      <c r="F75" s="89" t="s">
        <v>233</v>
      </c>
      <c r="G75" s="461"/>
      <c r="H75" s="462"/>
    </row>
    <row r="76" spans="1:8" ht="15.75">
      <c r="A76" s="465" t="s">
        <v>77</v>
      </c>
      <c r="B76" s="90" t="s">
        <v>232</v>
      </c>
      <c r="C76" s="560">
        <f>SUM(C68:C75)</f>
        <v>20089</v>
      </c>
      <c r="D76" s="561">
        <f>SUM(D68:D75)</f>
        <v>3910</v>
      </c>
      <c r="E76" s="535"/>
      <c r="F76" s="536"/>
      <c r="G76" s="558"/>
      <c r="H76" s="584"/>
    </row>
    <row r="77" spans="1:8" ht="15.75">
      <c r="A77" s="84"/>
      <c r="B77" s="86"/>
      <c r="C77" s="558"/>
      <c r="D77" s="559"/>
      <c r="E77" s="458" t="s">
        <v>234</v>
      </c>
      <c r="F77" s="89" t="s">
        <v>235</v>
      </c>
      <c r="G77" s="662">
        <v>98</v>
      </c>
      <c r="H77" s="662">
        <v>92</v>
      </c>
    </row>
    <row r="78" spans="1:13" ht="15.75">
      <c r="A78" s="94" t="s">
        <v>236</v>
      </c>
      <c r="B78" s="83"/>
      <c r="C78" s="562"/>
      <c r="D78" s="563"/>
      <c r="E78" s="84"/>
      <c r="F78" s="95"/>
      <c r="G78" s="578"/>
      <c r="H78" s="579"/>
      <c r="M78" s="92"/>
    </row>
    <row r="79" spans="1:8" ht="15.75">
      <c r="A79" s="84" t="s">
        <v>237</v>
      </c>
      <c r="B79" s="86" t="s">
        <v>238</v>
      </c>
      <c r="C79" s="558">
        <f>SUM(C80:C82)</f>
        <v>3</v>
      </c>
      <c r="D79" s="559">
        <f>SUM(D80:D82)</f>
        <v>54</v>
      </c>
      <c r="E79" s="196" t="s">
        <v>824</v>
      </c>
      <c r="F79" s="93" t="s">
        <v>241</v>
      </c>
      <c r="G79" s="562">
        <f>G71+G73+G75+G77</f>
        <v>43161</v>
      </c>
      <c r="H79" s="563">
        <f>H71+H73+H75+H77</f>
        <v>40326</v>
      </c>
    </row>
    <row r="80" spans="1:8" ht="15.75">
      <c r="A80" s="84" t="s">
        <v>239</v>
      </c>
      <c r="B80" s="86" t="s">
        <v>240</v>
      </c>
      <c r="C80" s="188">
        <v>3</v>
      </c>
      <c r="D80" s="187">
        <v>54</v>
      </c>
      <c r="E80" s="535"/>
      <c r="F80" s="536"/>
      <c r="G80" s="558"/>
      <c r="H80" s="584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5"/>
      <c r="H81" s="586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5"/>
      <c r="H82" s="586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5"/>
      <c r="H83" s="586"/>
    </row>
    <row r="84" spans="1:8" ht="15.75">
      <c r="A84" s="84" t="s">
        <v>133</v>
      </c>
      <c r="B84" s="86" t="s">
        <v>248</v>
      </c>
      <c r="C84" s="661"/>
      <c r="D84" s="187"/>
      <c r="E84" s="198"/>
      <c r="F84" s="97"/>
      <c r="G84" s="585"/>
      <c r="H84" s="586"/>
    </row>
    <row r="85" spans="1:8" ht="15.75">
      <c r="A85" s="465" t="s">
        <v>249</v>
      </c>
      <c r="B85" s="90" t="s">
        <v>250</v>
      </c>
      <c r="C85" s="560">
        <f>C84+C83+C79</f>
        <v>3</v>
      </c>
      <c r="D85" s="561">
        <f>D84+D83+D79</f>
        <v>54</v>
      </c>
      <c r="E85" s="195"/>
      <c r="F85" s="97"/>
      <c r="G85" s="585"/>
      <c r="H85" s="586"/>
    </row>
    <row r="86" spans="1:13" ht="15.75">
      <c r="A86" s="84"/>
      <c r="B86" s="90"/>
      <c r="C86" s="558"/>
      <c r="D86" s="559"/>
      <c r="E86" s="198"/>
      <c r="F86" s="97"/>
      <c r="G86" s="585"/>
      <c r="H86" s="586"/>
      <c r="M86" s="92"/>
    </row>
    <row r="87" spans="1:8" ht="15.75">
      <c r="A87" s="94" t="s">
        <v>251</v>
      </c>
      <c r="B87" s="86"/>
      <c r="C87" s="558"/>
      <c r="D87" s="559"/>
      <c r="E87" s="195"/>
      <c r="F87" s="97"/>
      <c r="G87" s="585"/>
      <c r="H87" s="586"/>
    </row>
    <row r="88" spans="1:13" ht="15.75">
      <c r="A88" s="84" t="s">
        <v>252</v>
      </c>
      <c r="B88" s="86" t="s">
        <v>253</v>
      </c>
      <c r="C88" s="661">
        <v>1029</v>
      </c>
      <c r="D88" s="661">
        <v>116</v>
      </c>
      <c r="E88" s="198"/>
      <c r="F88" s="97"/>
      <c r="G88" s="585"/>
      <c r="H88" s="586"/>
      <c r="M88" s="92"/>
    </row>
    <row r="89" spans="1:8" ht="15.75">
      <c r="A89" s="84" t="s">
        <v>254</v>
      </c>
      <c r="B89" s="86" t="s">
        <v>255</v>
      </c>
      <c r="C89" s="661">
        <v>2681</v>
      </c>
      <c r="D89" s="661">
        <v>7009</v>
      </c>
      <c r="E89" s="195"/>
      <c r="F89" s="97"/>
      <c r="G89" s="585"/>
      <c r="H89" s="586"/>
    </row>
    <row r="90" spans="1:13" ht="15.75">
      <c r="A90" s="84" t="s">
        <v>256</v>
      </c>
      <c r="B90" s="86" t="s">
        <v>257</v>
      </c>
      <c r="C90" s="661">
        <v>139</v>
      </c>
      <c r="D90" s="661">
        <v>154</v>
      </c>
      <c r="E90" s="195"/>
      <c r="F90" s="97"/>
      <c r="G90" s="585"/>
      <c r="H90" s="586"/>
      <c r="M90" s="92"/>
    </row>
    <row r="91" spans="1:8" ht="15.75">
      <c r="A91" s="84" t="s">
        <v>258</v>
      </c>
      <c r="B91" s="86" t="s">
        <v>259</v>
      </c>
      <c r="C91" s="661"/>
      <c r="D91" s="661"/>
      <c r="E91" s="195"/>
      <c r="F91" s="97"/>
      <c r="G91" s="585"/>
      <c r="H91" s="586"/>
    </row>
    <row r="92" spans="1:13" ht="15.75">
      <c r="A92" s="465" t="s">
        <v>823</v>
      </c>
      <c r="B92" s="90" t="s">
        <v>260</v>
      </c>
      <c r="C92" s="560">
        <f>SUM(C88:C91)</f>
        <v>3849</v>
      </c>
      <c r="D92" s="561">
        <f>SUM(D88:D91)</f>
        <v>7279</v>
      </c>
      <c r="E92" s="195"/>
      <c r="F92" s="97"/>
      <c r="G92" s="585"/>
      <c r="H92" s="586"/>
      <c r="M92" s="92"/>
    </row>
    <row r="93" spans="1:8" ht="15.75">
      <c r="A93" s="458" t="s">
        <v>261</v>
      </c>
      <c r="B93" s="90" t="s">
        <v>262</v>
      </c>
      <c r="C93" s="461"/>
      <c r="D93" s="462"/>
      <c r="E93" s="195"/>
      <c r="F93" s="97"/>
      <c r="G93" s="585"/>
      <c r="H93" s="586"/>
    </row>
    <row r="94" spans="1:13" ht="16.5" thickBot="1">
      <c r="A94" s="473" t="s">
        <v>263</v>
      </c>
      <c r="B94" s="217" t="s">
        <v>264</v>
      </c>
      <c r="C94" s="564">
        <f>C65+C76+C85+C92+C93</f>
        <v>36803</v>
      </c>
      <c r="D94" s="565">
        <f>D65+D76+D85+D92+D93</f>
        <v>22595</v>
      </c>
      <c r="E94" s="218"/>
      <c r="F94" s="219"/>
      <c r="G94" s="587"/>
      <c r="H94" s="588"/>
      <c r="M94" s="92"/>
    </row>
    <row r="95" spans="1:8" ht="32.25" thickBot="1">
      <c r="A95" s="470" t="s">
        <v>265</v>
      </c>
      <c r="B95" s="471" t="s">
        <v>266</v>
      </c>
      <c r="C95" s="566">
        <f>C94+C56</f>
        <v>652523</v>
      </c>
      <c r="D95" s="567">
        <f>D94+D56</f>
        <v>616260</v>
      </c>
      <c r="E95" s="220" t="s">
        <v>916</v>
      </c>
      <c r="F95" s="472" t="s">
        <v>268</v>
      </c>
      <c r="G95" s="566">
        <f>G37+G40+G56+G79</f>
        <v>652523</v>
      </c>
      <c r="H95" s="567">
        <f>H37+H40+H56+H79</f>
        <v>616260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3" t="s">
        <v>950</v>
      </c>
      <c r="B98" s="666">
        <f>pdeReportingDate</f>
        <v>43419</v>
      </c>
      <c r="C98" s="666"/>
      <c r="D98" s="666"/>
      <c r="E98" s="666"/>
      <c r="F98" s="666"/>
      <c r="G98" s="666"/>
      <c r="H98" s="666"/>
      <c r="M98" s="92"/>
    </row>
    <row r="99" spans="1:13" ht="15.75">
      <c r="A99" s="653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4" t="s">
        <v>8</v>
      </c>
      <c r="B100" s="667" t="str">
        <f>authorName</f>
        <v>Здравка Тодорова Иванова</v>
      </c>
      <c r="C100" s="667"/>
      <c r="D100" s="667"/>
      <c r="E100" s="667"/>
      <c r="F100" s="667"/>
      <c r="G100" s="667"/>
      <c r="H100" s="667"/>
    </row>
    <row r="101" spans="1:8" ht="15.75">
      <c r="A101" s="654"/>
      <c r="B101" s="75"/>
      <c r="C101" s="75"/>
      <c r="D101" s="75"/>
      <c r="E101" s="75"/>
      <c r="F101" s="75"/>
      <c r="G101" s="75"/>
      <c r="H101" s="75"/>
    </row>
    <row r="102" spans="1:8" ht="15.75">
      <c r="A102" s="654" t="s">
        <v>894</v>
      </c>
      <c r="B102" s="668"/>
      <c r="C102" s="668"/>
      <c r="D102" s="668"/>
      <c r="E102" s="668"/>
      <c r="F102" s="668"/>
      <c r="G102" s="668"/>
      <c r="H102" s="668"/>
    </row>
    <row r="103" spans="1:13" ht="21.75" customHeight="1">
      <c r="A103" s="655"/>
      <c r="B103" s="669" t="s">
        <v>976</v>
      </c>
      <c r="C103" s="669"/>
      <c r="D103" s="669"/>
      <c r="E103" s="669"/>
      <c r="M103" s="92"/>
    </row>
    <row r="104" spans="1:5" ht="21.75" customHeight="1">
      <c r="A104" s="655"/>
      <c r="B104" s="669" t="s">
        <v>952</v>
      </c>
      <c r="C104" s="669"/>
      <c r="D104" s="669"/>
      <c r="E104" s="669"/>
    </row>
    <row r="105" spans="1:13" ht="21.75" customHeight="1">
      <c r="A105" s="655"/>
      <c r="B105" s="669" t="s">
        <v>952</v>
      </c>
      <c r="C105" s="669"/>
      <c r="D105" s="669"/>
      <c r="E105" s="669"/>
      <c r="M105" s="92"/>
    </row>
    <row r="106" spans="1:5" ht="21.75" customHeight="1">
      <c r="A106" s="655"/>
      <c r="B106" s="669" t="s">
        <v>952</v>
      </c>
      <c r="C106" s="669"/>
      <c r="D106" s="669"/>
      <c r="E106" s="669"/>
    </row>
    <row r="107" spans="1:13" ht="21.75" customHeight="1">
      <c r="A107" s="655"/>
      <c r="B107" s="669"/>
      <c r="C107" s="669"/>
      <c r="D107" s="669"/>
      <c r="E107" s="669"/>
      <c r="M107" s="92"/>
    </row>
    <row r="108" spans="1:5" ht="21.75" customHeight="1">
      <c r="A108" s="655"/>
      <c r="B108" s="669"/>
      <c r="C108" s="669"/>
      <c r="D108" s="669"/>
      <c r="E108" s="669"/>
    </row>
    <row r="109" spans="1:13" ht="21.75" customHeight="1">
      <c r="A109" s="655"/>
      <c r="B109" s="669"/>
      <c r="C109" s="669"/>
      <c r="D109" s="669"/>
      <c r="E109" s="669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G14" sqref="G14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5"/>
      <c r="H10" s="596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15689</v>
      </c>
      <c r="D12" s="713">
        <v>18032</v>
      </c>
      <c r="E12" s="185" t="s">
        <v>277</v>
      </c>
      <c r="F12" s="231" t="s">
        <v>278</v>
      </c>
      <c r="G12" s="305">
        <v>5434</v>
      </c>
      <c r="H12" s="715">
        <v>6005</v>
      </c>
    </row>
    <row r="13" spans="1:8" ht="15.75">
      <c r="A13" s="185" t="s">
        <v>279</v>
      </c>
      <c r="B13" s="181" t="s">
        <v>280</v>
      </c>
      <c r="C13" s="305">
        <v>19209</v>
      </c>
      <c r="D13" s="713">
        <v>17825</v>
      </c>
      <c r="E13" s="185" t="s">
        <v>281</v>
      </c>
      <c r="F13" s="231" t="s">
        <v>282</v>
      </c>
      <c r="G13" s="305">
        <v>51220</v>
      </c>
      <c r="H13" s="715">
        <v>46484</v>
      </c>
    </row>
    <row r="14" spans="1:8" ht="15.75">
      <c r="A14" s="185" t="s">
        <v>283</v>
      </c>
      <c r="B14" s="181" t="s">
        <v>284</v>
      </c>
      <c r="C14" s="305">
        <v>15968</v>
      </c>
      <c r="D14" s="713">
        <v>12998</v>
      </c>
      <c r="E14" s="236" t="s">
        <v>285</v>
      </c>
      <c r="F14" s="231" t="s">
        <v>286</v>
      </c>
      <c r="G14" s="305">
        <v>58539</v>
      </c>
      <c r="H14" s="715">
        <v>52665</v>
      </c>
    </row>
    <row r="15" spans="1:8" ht="15.75">
      <c r="A15" s="185" t="s">
        <v>287</v>
      </c>
      <c r="B15" s="181" t="s">
        <v>288</v>
      </c>
      <c r="C15" s="305">
        <v>24965</v>
      </c>
      <c r="D15" s="713">
        <v>22298</v>
      </c>
      <c r="E15" s="236" t="s">
        <v>79</v>
      </c>
      <c r="F15" s="231" t="s">
        <v>289</v>
      </c>
      <c r="G15" s="305">
        <v>6252</v>
      </c>
      <c r="H15" s="715">
        <v>5847</v>
      </c>
    </row>
    <row r="16" spans="1:8" ht="15.75">
      <c r="A16" s="185" t="s">
        <v>290</v>
      </c>
      <c r="B16" s="181" t="s">
        <v>291</v>
      </c>
      <c r="C16" s="305">
        <v>4675</v>
      </c>
      <c r="D16" s="713">
        <v>4418</v>
      </c>
      <c r="E16" s="227" t="s">
        <v>52</v>
      </c>
      <c r="F16" s="255" t="s">
        <v>292</v>
      </c>
      <c r="G16" s="591">
        <f>SUM(G12:G15)</f>
        <v>121445</v>
      </c>
      <c r="H16" s="592">
        <f>SUM(H12:H15)</f>
        <v>111001</v>
      </c>
    </row>
    <row r="17" spans="1:8" ht="31.5">
      <c r="A17" s="185" t="s">
        <v>293</v>
      </c>
      <c r="B17" s="181" t="s">
        <v>294</v>
      </c>
      <c r="C17" s="305">
        <v>17321</v>
      </c>
      <c r="D17" s="713">
        <v>17001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-330</v>
      </c>
      <c r="D18" s="713">
        <v>-1042</v>
      </c>
      <c r="E18" s="225" t="s">
        <v>297</v>
      </c>
      <c r="F18" s="229" t="s">
        <v>298</v>
      </c>
      <c r="G18" s="602">
        <v>732</v>
      </c>
      <c r="H18" s="603">
        <v>794</v>
      </c>
    </row>
    <row r="19" spans="1:8" ht="15.75">
      <c r="A19" s="185" t="s">
        <v>299</v>
      </c>
      <c r="B19" s="181" t="s">
        <v>300</v>
      </c>
      <c r="C19" s="305">
        <v>1157</v>
      </c>
      <c r="D19" s="713">
        <v>1090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1">
        <f>SUM(C12:C18)+C19</f>
        <v>98654</v>
      </c>
      <c r="D22" s="592">
        <f>SUM(D12:D18)+D19</f>
        <v>92620</v>
      </c>
      <c r="E22" s="185" t="s">
        <v>309</v>
      </c>
      <c r="F22" s="228" t="s">
        <v>310</v>
      </c>
      <c r="G22" s="716">
        <v>2</v>
      </c>
      <c r="H22" s="305">
        <v>19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716"/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716"/>
      <c r="H24" s="305">
        <v>7889</v>
      </c>
    </row>
    <row r="25" spans="1:8" ht="31.5">
      <c r="A25" s="185" t="s">
        <v>316</v>
      </c>
      <c r="B25" s="228" t="s">
        <v>317</v>
      </c>
      <c r="C25" s="305">
        <v>1344</v>
      </c>
      <c r="D25" s="714">
        <v>1734</v>
      </c>
      <c r="E25" s="185" t="s">
        <v>318</v>
      </c>
      <c r="F25" s="228" t="s">
        <v>319</v>
      </c>
      <c r="G25" s="716">
        <v>386</v>
      </c>
      <c r="H25" s="305">
        <v>288</v>
      </c>
    </row>
    <row r="26" spans="1:8" ht="31.5">
      <c r="A26" s="185" t="s">
        <v>320</v>
      </c>
      <c r="B26" s="228" t="s">
        <v>321</v>
      </c>
      <c r="C26" s="305">
        <v>55</v>
      </c>
      <c r="D26" s="714"/>
      <c r="E26" s="185" t="s">
        <v>322</v>
      </c>
      <c r="F26" s="228" t="s">
        <v>323</v>
      </c>
      <c r="G26" s="305"/>
      <c r="H26" s="305"/>
    </row>
    <row r="27" spans="1:8" ht="31.5">
      <c r="A27" s="185" t="s">
        <v>324</v>
      </c>
      <c r="B27" s="228" t="s">
        <v>325</v>
      </c>
      <c r="C27" s="305">
        <v>34</v>
      </c>
      <c r="D27" s="714">
        <v>223</v>
      </c>
      <c r="E27" s="227" t="s">
        <v>104</v>
      </c>
      <c r="F27" s="229" t="s">
        <v>326</v>
      </c>
      <c r="G27" s="591">
        <f>SUM(G22:G26)</f>
        <v>388</v>
      </c>
      <c r="H27" s="592">
        <f>SUM(H22:H26)</f>
        <v>8196</v>
      </c>
    </row>
    <row r="28" spans="1:8" ht="15.75">
      <c r="A28" s="185" t="s">
        <v>79</v>
      </c>
      <c r="B28" s="228" t="s">
        <v>327</v>
      </c>
      <c r="C28" s="305">
        <v>76</v>
      </c>
      <c r="D28" s="714">
        <v>287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1">
        <f>SUM(C25:C28)</f>
        <v>1509</v>
      </c>
      <c r="D29" s="592">
        <f>SUM(D25:D28)</f>
        <v>2244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7">
        <f>C29+C22</f>
        <v>100163</v>
      </c>
      <c r="D31" s="598">
        <f>D29+D22</f>
        <v>94864</v>
      </c>
      <c r="E31" s="242" t="s">
        <v>800</v>
      </c>
      <c r="F31" s="257" t="s">
        <v>331</v>
      </c>
      <c r="G31" s="244">
        <f>G16+G18+G27</f>
        <v>122565</v>
      </c>
      <c r="H31" s="245">
        <f>H16+H18+H27</f>
        <v>119991</v>
      </c>
    </row>
    <row r="32" spans="1:8" ht="15.75">
      <c r="A32" s="224"/>
      <c r="B32" s="177"/>
      <c r="C32" s="589"/>
      <c r="D32" s="590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22402</v>
      </c>
      <c r="D33" s="235">
        <f>IF((H31-D31)&gt;0,H31-D31,0)</f>
        <v>25127</v>
      </c>
      <c r="E33" s="224" t="s">
        <v>334</v>
      </c>
      <c r="F33" s="229" t="s">
        <v>335</v>
      </c>
      <c r="G33" s="591">
        <f>IF((C31-G31)&gt;0,C31-G31,0)</f>
        <v>0</v>
      </c>
      <c r="H33" s="592">
        <f>IF((D31-H31)&gt;0,D31-H31,0)</f>
        <v>0</v>
      </c>
    </row>
    <row r="34" spans="1:8" ht="31.5">
      <c r="A34" s="230" t="s">
        <v>336</v>
      </c>
      <c r="B34" s="229" t="s">
        <v>337</v>
      </c>
      <c r="C34" s="305">
        <v>107</v>
      </c>
      <c r="D34" s="306">
        <v>65</v>
      </c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599">
        <f>C31-C34+C35</f>
        <v>100056</v>
      </c>
      <c r="D36" s="600">
        <f>D31-D34+D35</f>
        <v>94799</v>
      </c>
      <c r="E36" s="253" t="s">
        <v>346</v>
      </c>
      <c r="F36" s="247" t="s">
        <v>347</v>
      </c>
      <c r="G36" s="258">
        <f>G35-G34+G31</f>
        <v>122565</v>
      </c>
      <c r="H36" s="259">
        <f>H35-H34+H31</f>
        <v>119991</v>
      </c>
    </row>
    <row r="37" spans="1:8" ht="15.75">
      <c r="A37" s="252" t="s">
        <v>348</v>
      </c>
      <c r="B37" s="222" t="s">
        <v>349</v>
      </c>
      <c r="C37" s="597">
        <f>IF((G36-C36)&gt;0,G36-C36,0)</f>
        <v>22509</v>
      </c>
      <c r="D37" s="598">
        <f>IF((H36-D36)&gt;0,H36-D36,0)</f>
        <v>25192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1">
        <f>C39+C40+C41</f>
        <v>1377</v>
      </c>
      <c r="D38" s="592">
        <f>D39+D40+D41</f>
        <v>1383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1377</v>
      </c>
      <c r="D39" s="305">
        <v>1383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21132</v>
      </c>
      <c r="D42" s="235">
        <f>+IF((H36-D36-D38)&gt;0,H36-D36-D38,0)</f>
        <v>23809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>
        <v>187</v>
      </c>
      <c r="D43" s="306">
        <v>239</v>
      </c>
      <c r="E43" s="224" t="s">
        <v>364</v>
      </c>
      <c r="F43" s="186" t="s">
        <v>366</v>
      </c>
      <c r="G43" s="548"/>
      <c r="H43" s="601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20945</v>
      </c>
      <c r="D44" s="259">
        <f>IF(H42=0,IF(D42-D43&gt;0,D42-D43+H43,0),IF(H42-H43&lt;0,H43-H42+D42,0))</f>
        <v>23570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3">
        <f>C36+C38+C42</f>
        <v>122565</v>
      </c>
      <c r="D45" s="594">
        <f>D36+D38+D42</f>
        <v>119991</v>
      </c>
      <c r="E45" s="261" t="s">
        <v>373</v>
      </c>
      <c r="F45" s="263" t="s">
        <v>374</v>
      </c>
      <c r="G45" s="593">
        <f>G42+G36</f>
        <v>122565</v>
      </c>
      <c r="H45" s="594">
        <f>H42+H36</f>
        <v>119991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0" t="s">
        <v>951</v>
      </c>
      <c r="B47" s="670"/>
      <c r="C47" s="670"/>
      <c r="D47" s="670"/>
      <c r="E47" s="670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3" t="s">
        <v>950</v>
      </c>
      <c r="B50" s="666">
        <f>pdeReportingDate</f>
        <v>43419</v>
      </c>
      <c r="C50" s="666"/>
      <c r="D50" s="666"/>
      <c r="E50" s="666"/>
      <c r="F50" s="666"/>
      <c r="G50" s="666"/>
      <c r="H50" s="666"/>
      <c r="M50" s="92"/>
    </row>
    <row r="51" spans="1:13" s="41" customFormat="1" ht="15.75">
      <c r="A51" s="653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4" t="s">
        <v>8</v>
      </c>
      <c r="B52" s="667" t="str">
        <f>authorName</f>
        <v>Здравка Тодорова Иванова</v>
      </c>
      <c r="C52" s="667"/>
      <c r="D52" s="667"/>
      <c r="E52" s="667"/>
      <c r="F52" s="667"/>
      <c r="G52" s="667"/>
      <c r="H52" s="667"/>
    </row>
    <row r="53" spans="1:8" s="41" customFormat="1" ht="15.75">
      <c r="A53" s="654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4" t="s">
        <v>894</v>
      </c>
      <c r="B54" s="668"/>
      <c r="C54" s="668"/>
      <c r="D54" s="668"/>
      <c r="E54" s="668"/>
      <c r="F54" s="668"/>
      <c r="G54" s="668"/>
      <c r="H54" s="668"/>
    </row>
    <row r="55" spans="1:8" ht="15.75" customHeight="1">
      <c r="A55" s="655"/>
      <c r="B55" s="669" t="s">
        <v>976</v>
      </c>
      <c r="C55" s="669"/>
      <c r="D55" s="669"/>
      <c r="E55" s="669"/>
      <c r="F55" s="539"/>
      <c r="G55" s="44"/>
      <c r="H55" s="41"/>
    </row>
    <row r="56" spans="1:8" ht="15.75" customHeight="1">
      <c r="A56" s="655"/>
      <c r="B56" s="669" t="s">
        <v>952</v>
      </c>
      <c r="C56" s="669"/>
      <c r="D56" s="669"/>
      <c r="E56" s="669"/>
      <c r="F56" s="539"/>
      <c r="G56" s="44"/>
      <c r="H56" s="41"/>
    </row>
    <row r="57" spans="1:8" ht="15.75" customHeight="1">
      <c r="A57" s="655"/>
      <c r="B57" s="669" t="s">
        <v>952</v>
      </c>
      <c r="C57" s="669"/>
      <c r="D57" s="669"/>
      <c r="E57" s="669"/>
      <c r="F57" s="539"/>
      <c r="G57" s="44"/>
      <c r="H57" s="41"/>
    </row>
    <row r="58" spans="1:8" ht="15.75" customHeight="1">
      <c r="A58" s="655"/>
      <c r="B58" s="669" t="s">
        <v>952</v>
      </c>
      <c r="C58" s="669"/>
      <c r="D58" s="669"/>
      <c r="E58" s="669"/>
      <c r="F58" s="539"/>
      <c r="G58" s="44"/>
      <c r="H58" s="41"/>
    </row>
    <row r="59" spans="1:8" ht="15.75">
      <c r="A59" s="655"/>
      <c r="B59" s="669"/>
      <c r="C59" s="669"/>
      <c r="D59" s="669"/>
      <c r="E59" s="669"/>
      <c r="F59" s="539"/>
      <c r="G59" s="44"/>
      <c r="H59" s="41"/>
    </row>
    <row r="60" spans="1:8" ht="15.75">
      <c r="A60" s="655"/>
      <c r="B60" s="669"/>
      <c r="C60" s="669"/>
      <c r="D60" s="669"/>
      <c r="E60" s="669"/>
      <c r="F60" s="539"/>
      <c r="G60" s="44"/>
      <c r="H60" s="41"/>
    </row>
    <row r="61" spans="1:8" ht="15.75">
      <c r="A61" s="655"/>
      <c r="B61" s="669"/>
      <c r="C61" s="669"/>
      <c r="D61" s="669"/>
      <c r="E61" s="669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30.09.2018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112544</v>
      </c>
      <c r="D11" s="717">
        <v>103044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-56105</v>
      </c>
      <c r="D12" s="717">
        <v>-54723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71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-25518</v>
      </c>
      <c r="D14" s="717">
        <v>-22268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-310</v>
      </c>
      <c r="D15" s="717">
        <v>4474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-1333</v>
      </c>
      <c r="D16" s="717">
        <v>-1348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21</v>
      </c>
      <c r="D17" s="71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-207</v>
      </c>
      <c r="D18" s="717">
        <v>-252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49</v>
      </c>
      <c r="D19" s="717">
        <v>-5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456-51</f>
        <v>405</v>
      </c>
      <c r="D20" s="717">
        <v>201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1">
        <f>SUM(C11:C20)</f>
        <v>29546</v>
      </c>
      <c r="D21" s="622">
        <f>SUM(D11:D20)</f>
        <v>29123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-38383</v>
      </c>
      <c r="D23" s="718">
        <v>-44278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71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-50</v>
      </c>
      <c r="D25" s="718">
        <v>-50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718">
        <v>38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71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71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159</v>
      </c>
      <c r="D29" s="718">
        <v>14511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71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71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54</v>
      </c>
      <c r="D32" s="718">
        <v>762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1">
        <f>SUM(C23:C32)</f>
        <v>-38220</v>
      </c>
      <c r="D33" s="622">
        <f>SUM(D23:D32)</f>
        <v>-29017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19"/>
      <c r="D34" s="620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719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719">
        <v>-1027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17494</v>
      </c>
      <c r="D37" s="719">
        <v>18591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-8100</v>
      </c>
      <c r="D38" s="719">
        <v>-22623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-262</v>
      </c>
      <c r="D39" s="719">
        <v>-464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-1344</v>
      </c>
      <c r="D40" s="719">
        <v>-1419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-2533</v>
      </c>
      <c r="D41" s="719">
        <v>-54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719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3">
        <f>SUM(C35:C42)</f>
        <v>5255</v>
      </c>
      <c r="D43" s="624">
        <f>SUM(D35:D42)</f>
        <v>-6996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-3419</v>
      </c>
      <c r="D44" s="296">
        <f>D43+D33+D21</f>
        <v>-6890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7129</v>
      </c>
      <c r="D45" s="298">
        <v>14341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3710</v>
      </c>
      <c r="D46" s="300">
        <f>D45+D44</f>
        <v>7451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3710</v>
      </c>
      <c r="D47" s="287">
        <v>7451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139</v>
      </c>
      <c r="D48" s="271">
        <v>241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1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2"/>
      <c r="B52" s="652"/>
      <c r="C52" s="652"/>
      <c r="D52" s="652"/>
      <c r="G52" s="171"/>
      <c r="H52" s="171"/>
    </row>
    <row r="53" spans="1:8" ht="15.75">
      <c r="A53" s="652"/>
      <c r="B53" s="652"/>
      <c r="C53" s="652"/>
      <c r="D53" s="652"/>
      <c r="G53" s="171"/>
      <c r="H53" s="171"/>
    </row>
    <row r="54" spans="1:13" s="41" customFormat="1" ht="15.75">
      <c r="A54" s="653" t="s">
        <v>950</v>
      </c>
      <c r="B54" s="666">
        <f>pdeReportingDate</f>
        <v>43419</v>
      </c>
      <c r="C54" s="666"/>
      <c r="D54" s="666"/>
      <c r="E54" s="666"/>
      <c r="F54" s="656"/>
      <c r="G54" s="656"/>
      <c r="H54" s="656"/>
      <c r="M54" s="92"/>
    </row>
    <row r="55" spans="1:13" s="41" customFormat="1" ht="15.75">
      <c r="A55" s="653"/>
      <c r="B55" s="666"/>
      <c r="C55" s="666"/>
      <c r="D55" s="666"/>
      <c r="E55" s="666"/>
      <c r="F55" s="51"/>
      <c r="G55" s="51"/>
      <c r="H55" s="51"/>
      <c r="M55" s="92"/>
    </row>
    <row r="56" spans="1:8" s="41" customFormat="1" ht="15.75">
      <c r="A56" s="654" t="s">
        <v>8</v>
      </c>
      <c r="B56" s="667" t="str">
        <f>authorName</f>
        <v>Здравка Тодорова Иванова</v>
      </c>
      <c r="C56" s="667"/>
      <c r="D56" s="667"/>
      <c r="E56" s="667"/>
      <c r="F56" s="75"/>
      <c r="G56" s="75"/>
      <c r="H56" s="75"/>
    </row>
    <row r="57" spans="1:8" s="41" customFormat="1" ht="15.75">
      <c r="A57" s="654"/>
      <c r="B57" s="667"/>
      <c r="C57" s="667"/>
      <c r="D57" s="667"/>
      <c r="E57" s="667"/>
      <c r="F57" s="75"/>
      <c r="G57" s="75"/>
      <c r="H57" s="75"/>
    </row>
    <row r="58" spans="1:8" s="41" customFormat="1" ht="15.75">
      <c r="A58" s="654" t="s">
        <v>894</v>
      </c>
      <c r="B58" s="667"/>
      <c r="C58" s="667"/>
      <c r="D58" s="667"/>
      <c r="E58" s="667"/>
      <c r="F58" s="75"/>
      <c r="G58" s="75"/>
      <c r="H58" s="75"/>
    </row>
    <row r="59" spans="1:8" s="182" customFormat="1" ht="15.75" customHeight="1">
      <c r="A59" s="655"/>
      <c r="B59" s="669" t="s">
        <v>976</v>
      </c>
      <c r="C59" s="669"/>
      <c r="D59" s="669"/>
      <c r="E59" s="669"/>
      <c r="F59" s="539"/>
      <c r="G59" s="44"/>
      <c r="H59" s="41"/>
    </row>
    <row r="60" spans="1:8" ht="15.75">
      <c r="A60" s="655"/>
      <c r="B60" s="669" t="s">
        <v>952</v>
      </c>
      <c r="C60" s="669"/>
      <c r="D60" s="669"/>
      <c r="E60" s="669"/>
      <c r="F60" s="539"/>
      <c r="G60" s="44"/>
      <c r="H60" s="41"/>
    </row>
    <row r="61" spans="1:8" ht="15.75">
      <c r="A61" s="655"/>
      <c r="B61" s="669" t="s">
        <v>952</v>
      </c>
      <c r="C61" s="669"/>
      <c r="D61" s="669"/>
      <c r="E61" s="669"/>
      <c r="F61" s="539"/>
      <c r="G61" s="44"/>
      <c r="H61" s="41"/>
    </row>
    <row r="62" spans="1:8" ht="15.75">
      <c r="A62" s="655"/>
      <c r="B62" s="669" t="s">
        <v>952</v>
      </c>
      <c r="C62" s="669"/>
      <c r="D62" s="669"/>
      <c r="E62" s="669"/>
      <c r="F62" s="539"/>
      <c r="G62" s="44"/>
      <c r="H62" s="41"/>
    </row>
    <row r="63" spans="1:8" ht="15.75">
      <c r="A63" s="655"/>
      <c r="B63" s="669"/>
      <c r="C63" s="669"/>
      <c r="D63" s="669"/>
      <c r="E63" s="669"/>
      <c r="F63" s="539"/>
      <c r="G63" s="44"/>
      <c r="H63" s="41"/>
    </row>
    <row r="64" spans="1:8" ht="15.75">
      <c r="A64" s="655"/>
      <c r="B64" s="669"/>
      <c r="C64" s="669"/>
      <c r="D64" s="669"/>
      <c r="E64" s="669"/>
      <c r="F64" s="539"/>
      <c r="G64" s="44"/>
      <c r="H64" s="41"/>
    </row>
    <row r="65" spans="1:8" ht="15.75">
      <c r="A65" s="655"/>
      <c r="B65" s="669"/>
      <c r="C65" s="669"/>
      <c r="D65" s="669"/>
      <c r="E65" s="669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16" sqref="I16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30.09.2018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6" t="s">
        <v>453</v>
      </c>
      <c r="B8" s="679" t="s">
        <v>454</v>
      </c>
      <c r="C8" s="672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2" t="s">
        <v>460</v>
      </c>
      <c r="L8" s="672" t="s">
        <v>461</v>
      </c>
      <c r="M8" s="496"/>
      <c r="N8" s="497"/>
    </row>
    <row r="9" spans="1:14" s="498" customFormat="1" ht="31.5">
      <c r="A9" s="677"/>
      <c r="B9" s="680"/>
      <c r="C9" s="673"/>
      <c r="D9" s="675" t="s">
        <v>802</v>
      </c>
      <c r="E9" s="675" t="s">
        <v>456</v>
      </c>
      <c r="F9" s="500" t="s">
        <v>457</v>
      </c>
      <c r="G9" s="500"/>
      <c r="H9" s="500"/>
      <c r="I9" s="682" t="s">
        <v>458</v>
      </c>
      <c r="J9" s="682" t="s">
        <v>459</v>
      </c>
      <c r="K9" s="673"/>
      <c r="L9" s="673"/>
      <c r="M9" s="501" t="s">
        <v>801</v>
      </c>
      <c r="N9" s="497"/>
    </row>
    <row r="10" spans="1:14" s="498" customFormat="1" ht="31.5">
      <c r="A10" s="678"/>
      <c r="B10" s="681"/>
      <c r="C10" s="674"/>
      <c r="D10" s="675"/>
      <c r="E10" s="675"/>
      <c r="F10" s="499" t="s">
        <v>462</v>
      </c>
      <c r="G10" s="499" t="s">
        <v>463</v>
      </c>
      <c r="H10" s="499" t="s">
        <v>464</v>
      </c>
      <c r="I10" s="674"/>
      <c r="J10" s="674"/>
      <c r="K10" s="674"/>
      <c r="L10" s="674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7">
        <f>'1-Баланс'!H18</f>
        <v>2298</v>
      </c>
      <c r="D13" s="547">
        <f>'1-Баланс'!H20</f>
        <v>0</v>
      </c>
      <c r="E13" s="547">
        <f>'1-Баланс'!H21</f>
        <v>110993</v>
      </c>
      <c r="F13" s="547">
        <f>'1-Баланс'!H23</f>
        <v>2328</v>
      </c>
      <c r="G13" s="547">
        <f>'1-Баланс'!H24</f>
        <v>0</v>
      </c>
      <c r="H13" s="548">
        <v>215244</v>
      </c>
      <c r="I13" s="547">
        <f>'1-Баланс'!H29+'1-Баланс'!H32</f>
        <v>141402</v>
      </c>
      <c r="J13" s="547">
        <f>'1-Баланс'!H30+'1-Баланс'!H33</f>
        <v>0</v>
      </c>
      <c r="K13" s="548"/>
      <c r="L13" s="547">
        <f>SUM(C13:K13)</f>
        <v>472265</v>
      </c>
      <c r="M13" s="549">
        <f>'1-Баланс'!H40</f>
        <v>7431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-488</v>
      </c>
      <c r="J14" s="159">
        <f t="shared" si="0"/>
        <v>0</v>
      </c>
      <c r="K14" s="159">
        <f t="shared" si="0"/>
        <v>0</v>
      </c>
      <c r="L14" s="613">
        <f aca="true" t="shared" si="1" ref="L14:L34">SUM(C14:K14)</f>
        <v>-488</v>
      </c>
      <c r="M14" s="304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5"/>
      <c r="D15" s="305"/>
      <c r="E15" s="305"/>
      <c r="F15" s="305"/>
      <c r="G15" s="305"/>
      <c r="H15" s="305"/>
      <c r="I15" s="305">
        <v>-488</v>
      </c>
      <c r="J15" s="305"/>
      <c r="K15" s="305"/>
      <c r="L15" s="547">
        <f t="shared" si="1"/>
        <v>-488</v>
      </c>
      <c r="M15" s="306"/>
      <c r="N15" s="160"/>
    </row>
    <row r="16" spans="1:14" ht="15.75">
      <c r="A16" s="514" t="s">
        <v>473</v>
      </c>
      <c r="B16" s="515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7">
        <f t="shared" si="1"/>
        <v>0</v>
      </c>
      <c r="M16" s="306"/>
      <c r="N16" s="160"/>
    </row>
    <row r="17" spans="1:14" ht="31.5">
      <c r="A17" s="512" t="s">
        <v>475</v>
      </c>
      <c r="B17" s="513" t="s">
        <v>476</v>
      </c>
      <c r="C17" s="616">
        <f>C13+C14</f>
        <v>2298</v>
      </c>
      <c r="D17" s="616">
        <f aca="true" t="shared" si="2" ref="D17:M17">D13+D14</f>
        <v>0</v>
      </c>
      <c r="E17" s="616">
        <f t="shared" si="2"/>
        <v>110993</v>
      </c>
      <c r="F17" s="616">
        <f t="shared" si="2"/>
        <v>2328</v>
      </c>
      <c r="G17" s="616">
        <f t="shared" si="2"/>
        <v>0</v>
      </c>
      <c r="H17" s="616">
        <f t="shared" si="2"/>
        <v>215244</v>
      </c>
      <c r="I17" s="616">
        <f t="shared" si="2"/>
        <v>140914</v>
      </c>
      <c r="J17" s="616">
        <f t="shared" si="2"/>
        <v>0</v>
      </c>
      <c r="K17" s="616">
        <f t="shared" si="2"/>
        <v>0</v>
      </c>
      <c r="L17" s="547">
        <f t="shared" si="1"/>
        <v>471777</v>
      </c>
      <c r="M17" s="617">
        <f t="shared" si="2"/>
        <v>7431</v>
      </c>
      <c r="N17" s="160"/>
    </row>
    <row r="18" spans="1:14" ht="15.75">
      <c r="A18" s="512" t="s">
        <v>477</v>
      </c>
      <c r="B18" s="513" t="s">
        <v>478</v>
      </c>
      <c r="C18" s="618"/>
      <c r="D18" s="618"/>
      <c r="E18" s="618"/>
      <c r="F18" s="618"/>
      <c r="G18" s="618"/>
      <c r="H18" s="618"/>
      <c r="I18" s="547">
        <f>+'1-Баланс'!G32</f>
        <v>20945</v>
      </c>
      <c r="J18" s="547">
        <f>+'1-Баланс'!G33</f>
        <v>0</v>
      </c>
      <c r="K18" s="548"/>
      <c r="L18" s="547">
        <f t="shared" si="1"/>
        <v>20945</v>
      </c>
      <c r="M18" s="601">
        <v>187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174</v>
      </c>
      <c r="G19" s="159">
        <f t="shared" si="3"/>
        <v>0</v>
      </c>
      <c r="H19" s="159">
        <f t="shared" si="3"/>
        <v>0</v>
      </c>
      <c r="I19" s="159">
        <f>I20+I21</f>
        <v>-3137</v>
      </c>
      <c r="J19" s="159">
        <f>J20+J21</f>
        <v>0</v>
      </c>
      <c r="K19" s="159">
        <f t="shared" si="3"/>
        <v>0</v>
      </c>
      <c r="L19" s="547">
        <f t="shared" si="1"/>
        <v>-2963</v>
      </c>
      <c r="M19" s="304">
        <f>M20+M21</f>
        <v>-155</v>
      </c>
      <c r="N19" s="160"/>
    </row>
    <row r="20" spans="1:14" ht="15.75">
      <c r="A20" s="516" t="s">
        <v>481</v>
      </c>
      <c r="B20" s="517" t="s">
        <v>482</v>
      </c>
      <c r="C20" s="305"/>
      <c r="D20" s="305"/>
      <c r="E20" s="305"/>
      <c r="F20" s="305"/>
      <c r="G20" s="305"/>
      <c r="H20" s="305"/>
      <c r="I20" s="305">
        <v>-2963</v>
      </c>
      <c r="J20" s="305"/>
      <c r="K20" s="305"/>
      <c r="L20" s="547">
        <f>SUM(C20:K20)</f>
        <v>-2963</v>
      </c>
      <c r="M20" s="306">
        <v>-155</v>
      </c>
      <c r="N20" s="160"/>
    </row>
    <row r="21" spans="1:14" ht="15.75">
      <c r="A21" s="516" t="s">
        <v>483</v>
      </c>
      <c r="B21" s="517" t="s">
        <v>484</v>
      </c>
      <c r="C21" s="305"/>
      <c r="D21" s="305"/>
      <c r="E21" s="305"/>
      <c r="F21" s="305">
        <v>174</v>
      </c>
      <c r="G21" s="305"/>
      <c r="H21" s="305"/>
      <c r="I21" s="305">
        <v>-174</v>
      </c>
      <c r="J21" s="305"/>
      <c r="K21" s="305"/>
      <c r="L21" s="547">
        <f t="shared" si="1"/>
        <v>0</v>
      </c>
      <c r="M21" s="306"/>
      <c r="N21" s="160"/>
    </row>
    <row r="22" spans="1:14" ht="15.75">
      <c r="A22" s="514" t="s">
        <v>485</v>
      </c>
      <c r="B22" s="515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7">
        <f t="shared" si="1"/>
        <v>0</v>
      </c>
      <c r="M22" s="306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7">
        <f t="shared" si="1"/>
        <v>0</v>
      </c>
      <c r="M23" s="304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7">
        <f t="shared" si="1"/>
        <v>0</v>
      </c>
      <c r="M24" s="306"/>
      <c r="N24" s="160"/>
    </row>
    <row r="25" spans="1:14" ht="15.75">
      <c r="A25" s="514" t="s">
        <v>491</v>
      </c>
      <c r="B25" s="515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7">
        <f t="shared" si="1"/>
        <v>0</v>
      </c>
      <c r="M25" s="306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7">
        <f t="shared" si="1"/>
        <v>0</v>
      </c>
      <c r="M26" s="304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7">
        <f t="shared" si="1"/>
        <v>0</v>
      </c>
      <c r="M27" s="306"/>
      <c r="N27" s="160"/>
    </row>
    <row r="28" spans="1:14" ht="15.75">
      <c r="A28" s="514" t="s">
        <v>491</v>
      </c>
      <c r="B28" s="515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47">
        <f t="shared" si="1"/>
        <v>0</v>
      </c>
      <c r="M28" s="306"/>
      <c r="N28" s="160"/>
    </row>
    <row r="29" spans="1:14" ht="15.75">
      <c r="A29" s="514" t="s">
        <v>497</v>
      </c>
      <c r="B29" s="515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7">
        <f t="shared" si="1"/>
        <v>0</v>
      </c>
      <c r="M29" s="306"/>
      <c r="N29" s="160"/>
    </row>
    <row r="30" spans="1:14" ht="15.75">
      <c r="A30" s="514" t="s">
        <v>499</v>
      </c>
      <c r="B30" s="515" t="s">
        <v>500</v>
      </c>
      <c r="C30" s="305"/>
      <c r="D30" s="305"/>
      <c r="E30" s="305">
        <v>-200</v>
      </c>
      <c r="F30" s="305"/>
      <c r="G30" s="305"/>
      <c r="H30" s="305">
        <v>59</v>
      </c>
      <c r="I30" s="305">
        <v>399</v>
      </c>
      <c r="J30" s="305"/>
      <c r="K30" s="305"/>
      <c r="L30" s="547">
        <f t="shared" si="1"/>
        <v>258</v>
      </c>
      <c r="M30" s="306">
        <v>-71</v>
      </c>
      <c r="N30" s="160"/>
    </row>
    <row r="31" spans="1:14" ht="15.75">
      <c r="A31" s="512" t="s">
        <v>501</v>
      </c>
      <c r="B31" s="513" t="s">
        <v>502</v>
      </c>
      <c r="C31" s="616">
        <f>C19+C22+C23+C26+C30+C29+C17+C18</f>
        <v>2298</v>
      </c>
      <c r="D31" s="616">
        <f aca="true" t="shared" si="6" ref="D31:M31">D19+D22+D23+D26+D30+D29+D17+D18</f>
        <v>0</v>
      </c>
      <c r="E31" s="616">
        <f t="shared" si="6"/>
        <v>110793</v>
      </c>
      <c r="F31" s="616">
        <f t="shared" si="6"/>
        <v>2502</v>
      </c>
      <c r="G31" s="616">
        <f t="shared" si="6"/>
        <v>0</v>
      </c>
      <c r="H31" s="616">
        <f t="shared" si="6"/>
        <v>215303</v>
      </c>
      <c r="I31" s="616">
        <f t="shared" si="6"/>
        <v>159121</v>
      </c>
      <c r="J31" s="616">
        <f t="shared" si="6"/>
        <v>0</v>
      </c>
      <c r="K31" s="616">
        <f t="shared" si="6"/>
        <v>0</v>
      </c>
      <c r="L31" s="547">
        <f t="shared" si="1"/>
        <v>490017</v>
      </c>
      <c r="M31" s="617">
        <f t="shared" si="6"/>
        <v>7392</v>
      </c>
      <c r="N31" s="157"/>
    </row>
    <row r="32" spans="1:14" ht="31.5">
      <c r="A32" s="514" t="s">
        <v>503</v>
      </c>
      <c r="B32" s="515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7">
        <f t="shared" si="1"/>
        <v>0</v>
      </c>
      <c r="M32" s="306"/>
      <c r="N32" s="160"/>
    </row>
    <row r="33" spans="1:14" ht="32.25" thickBot="1">
      <c r="A33" s="518" t="s">
        <v>505</v>
      </c>
      <c r="B33" s="519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5">
        <f t="shared" si="1"/>
        <v>0</v>
      </c>
      <c r="M33" s="308"/>
      <c r="N33" s="160"/>
    </row>
    <row r="34" spans="1:14" ht="32.25" thickBot="1">
      <c r="A34" s="520" t="s">
        <v>507</v>
      </c>
      <c r="B34" s="521" t="s">
        <v>508</v>
      </c>
      <c r="C34" s="550">
        <f aca="true" t="shared" si="7" ref="C34:K34">C31+C32+C33</f>
        <v>2298</v>
      </c>
      <c r="D34" s="550">
        <f t="shared" si="7"/>
        <v>0</v>
      </c>
      <c r="E34" s="550">
        <f t="shared" si="7"/>
        <v>110793</v>
      </c>
      <c r="F34" s="550">
        <f t="shared" si="7"/>
        <v>2502</v>
      </c>
      <c r="G34" s="550">
        <f t="shared" si="7"/>
        <v>0</v>
      </c>
      <c r="H34" s="550">
        <f t="shared" si="7"/>
        <v>215303</v>
      </c>
      <c r="I34" s="550">
        <f t="shared" si="7"/>
        <v>159121</v>
      </c>
      <c r="J34" s="550">
        <f t="shared" si="7"/>
        <v>0</v>
      </c>
      <c r="K34" s="550">
        <f t="shared" si="7"/>
        <v>0</v>
      </c>
      <c r="L34" s="614">
        <f t="shared" si="1"/>
        <v>490017</v>
      </c>
      <c r="M34" s="551">
        <f>M31+M32+M33</f>
        <v>7392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3" t="s">
        <v>950</v>
      </c>
      <c r="B38" s="666">
        <f>pdeReportingDate</f>
        <v>43419</v>
      </c>
      <c r="C38" s="666"/>
      <c r="D38" s="666"/>
      <c r="E38" s="666"/>
      <c r="F38" s="666"/>
      <c r="G38" s="666"/>
      <c r="H38" s="666"/>
      <c r="M38" s="160"/>
    </row>
    <row r="39" spans="1:13" ht="15.75">
      <c r="A39" s="653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4" t="s">
        <v>8</v>
      </c>
      <c r="B40" s="667" t="str">
        <f>authorName</f>
        <v>Здравка Тодорова Иванова</v>
      </c>
      <c r="C40" s="667"/>
      <c r="D40" s="667"/>
      <c r="E40" s="667"/>
      <c r="F40" s="667"/>
      <c r="G40" s="667"/>
      <c r="H40" s="667"/>
      <c r="M40" s="160"/>
    </row>
    <row r="41" spans="1:13" ht="15.75">
      <c r="A41" s="654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4" t="s">
        <v>894</v>
      </c>
      <c r="B42" s="668"/>
      <c r="C42" s="668"/>
      <c r="D42" s="668"/>
      <c r="E42" s="668"/>
      <c r="F42" s="668"/>
      <c r="G42" s="668"/>
      <c r="H42" s="668"/>
      <c r="M42" s="160"/>
    </row>
    <row r="43" spans="1:13" ht="15.75" customHeight="1">
      <c r="A43" s="655"/>
      <c r="B43" s="669" t="s">
        <v>976</v>
      </c>
      <c r="C43" s="669"/>
      <c r="D43" s="669"/>
      <c r="E43" s="669"/>
      <c r="F43" s="539"/>
      <c r="G43" s="44"/>
      <c r="H43" s="41"/>
      <c r="M43" s="160"/>
    </row>
    <row r="44" spans="1:13" ht="15.75">
      <c r="A44" s="655"/>
      <c r="B44" s="669" t="s">
        <v>952</v>
      </c>
      <c r="C44" s="669"/>
      <c r="D44" s="669"/>
      <c r="E44" s="669"/>
      <c r="F44" s="539"/>
      <c r="G44" s="44"/>
      <c r="H44" s="41"/>
      <c r="M44" s="160"/>
    </row>
    <row r="45" spans="1:13" ht="15.75">
      <c r="A45" s="655"/>
      <c r="B45" s="669" t="s">
        <v>952</v>
      </c>
      <c r="C45" s="669"/>
      <c r="D45" s="669"/>
      <c r="E45" s="669"/>
      <c r="F45" s="539"/>
      <c r="G45" s="44"/>
      <c r="H45" s="41"/>
      <c r="M45" s="160"/>
    </row>
    <row r="46" spans="1:13" ht="15.75">
      <c r="A46" s="655"/>
      <c r="B46" s="669" t="s">
        <v>952</v>
      </c>
      <c r="C46" s="669"/>
      <c r="D46" s="669"/>
      <c r="E46" s="669"/>
      <c r="F46" s="539"/>
      <c r="G46" s="44"/>
      <c r="H46" s="41"/>
      <c r="M46" s="160"/>
    </row>
    <row r="47" spans="1:13" ht="15.75">
      <c r="A47" s="655"/>
      <c r="B47" s="669"/>
      <c r="C47" s="669"/>
      <c r="D47" s="669"/>
      <c r="E47" s="669"/>
      <c r="F47" s="539"/>
      <c r="G47" s="44"/>
      <c r="H47" s="41"/>
      <c r="M47" s="160"/>
    </row>
    <row r="48" spans="1:13" ht="15.75">
      <c r="A48" s="655"/>
      <c r="B48" s="669"/>
      <c r="C48" s="669"/>
      <c r="D48" s="669"/>
      <c r="E48" s="669"/>
      <c r="F48" s="539"/>
      <c r="G48" s="44"/>
      <c r="H48" s="41"/>
      <c r="M48" s="160"/>
    </row>
    <row r="49" spans="1:13" ht="15.75">
      <c r="A49" s="655"/>
      <c r="B49" s="669"/>
      <c r="C49" s="669"/>
      <c r="D49" s="669"/>
      <c r="E49" s="669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J9:J10"/>
    <mergeCell ref="K8:K10"/>
    <mergeCell ref="B48:E48"/>
    <mergeCell ref="B49:E49"/>
    <mergeCell ref="B44:E44"/>
    <mergeCell ref="B45:E45"/>
    <mergeCell ref="L8:L10"/>
    <mergeCell ref="D9:D10"/>
    <mergeCell ref="E9:E10"/>
    <mergeCell ref="B38:H38"/>
    <mergeCell ref="B40:H40"/>
    <mergeCell ref="B42:H42"/>
    <mergeCell ref="B43:E43"/>
    <mergeCell ref="B46:E46"/>
    <mergeCell ref="B47:E47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2" sqref="L2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73679</v>
      </c>
      <c r="E11" s="317"/>
      <c r="F11" s="317"/>
      <c r="G11" s="318">
        <f>D11+E11-F11</f>
        <v>73679</v>
      </c>
      <c r="H11" s="317"/>
      <c r="I11" s="317"/>
      <c r="J11" s="318">
        <f>G11+H11-I11</f>
        <v>73679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73679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385668</v>
      </c>
      <c r="E12" s="317">
        <v>12734</v>
      </c>
      <c r="F12" s="317">
        <v>271</v>
      </c>
      <c r="G12" s="318">
        <f aca="true" t="shared" si="2" ref="G12:G41">D12+E12-F12</f>
        <v>398131</v>
      </c>
      <c r="H12" s="317"/>
      <c r="I12" s="317"/>
      <c r="J12" s="318">
        <f aca="true" t="shared" si="3" ref="J12:J41">G12+H12-I12</f>
        <v>398131</v>
      </c>
      <c r="K12" s="317">
        <v>30080</v>
      </c>
      <c r="L12" s="317">
        <v>6134</v>
      </c>
      <c r="M12" s="317">
        <v>22</v>
      </c>
      <c r="N12" s="318">
        <f aca="true" t="shared" si="4" ref="N12:N41">K12+L12-M12</f>
        <v>36192</v>
      </c>
      <c r="O12" s="317"/>
      <c r="P12" s="317"/>
      <c r="Q12" s="318">
        <f t="shared" si="0"/>
        <v>36192</v>
      </c>
      <c r="R12" s="329">
        <f t="shared" si="1"/>
        <v>361939</v>
      </c>
    </row>
    <row r="13" spans="1:18" ht="15.75">
      <c r="A13" s="328" t="s">
        <v>527</v>
      </c>
      <c r="B13" s="310" t="s">
        <v>528</v>
      </c>
      <c r="C13" s="143" t="s">
        <v>529</v>
      </c>
      <c r="D13" s="317"/>
      <c r="E13" s="317"/>
      <c r="F13" s="317"/>
      <c r="G13" s="318">
        <f t="shared" si="2"/>
        <v>0</v>
      </c>
      <c r="H13" s="317"/>
      <c r="I13" s="317"/>
      <c r="J13" s="318">
        <f t="shared" si="3"/>
        <v>0</v>
      </c>
      <c r="K13" s="317"/>
      <c r="L13" s="317"/>
      <c r="M13" s="317"/>
      <c r="N13" s="318">
        <f t="shared" si="4"/>
        <v>0</v>
      </c>
      <c r="O13" s="317"/>
      <c r="P13" s="317"/>
      <c r="Q13" s="318">
        <f t="shared" si="0"/>
        <v>0</v>
      </c>
      <c r="R13" s="329">
        <f t="shared" si="1"/>
        <v>0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160058</v>
      </c>
      <c r="E14" s="317">
        <v>11771</v>
      </c>
      <c r="F14" s="317">
        <v>360</v>
      </c>
      <c r="G14" s="318">
        <f t="shared" si="2"/>
        <v>171469</v>
      </c>
      <c r="H14" s="317"/>
      <c r="I14" s="317"/>
      <c r="J14" s="318">
        <f t="shared" si="3"/>
        <v>171469</v>
      </c>
      <c r="K14" s="317">
        <v>85065</v>
      </c>
      <c r="L14" s="317">
        <v>5937</v>
      </c>
      <c r="M14" s="317">
        <f>354-137</f>
        <v>217</v>
      </c>
      <c r="N14" s="318">
        <f t="shared" si="4"/>
        <v>90785</v>
      </c>
      <c r="O14" s="317"/>
      <c r="P14" s="317"/>
      <c r="Q14" s="318">
        <f t="shared" si="0"/>
        <v>90785</v>
      </c>
      <c r="R14" s="329">
        <f t="shared" si="1"/>
        <v>80684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17309</v>
      </c>
      <c r="E15" s="317">
        <v>5890</v>
      </c>
      <c r="F15" s="317">
        <v>56</v>
      </c>
      <c r="G15" s="318">
        <f t="shared" si="2"/>
        <v>23143</v>
      </c>
      <c r="H15" s="317"/>
      <c r="I15" s="317"/>
      <c r="J15" s="318">
        <f t="shared" si="3"/>
        <v>23143</v>
      </c>
      <c r="K15" s="317">
        <v>13184</v>
      </c>
      <c r="L15" s="317">
        <v>783</v>
      </c>
      <c r="M15" s="317">
        <v>50</v>
      </c>
      <c r="N15" s="318">
        <f t="shared" si="4"/>
        <v>13917</v>
      </c>
      <c r="O15" s="317"/>
      <c r="P15" s="317"/>
      <c r="Q15" s="318">
        <f t="shared" si="0"/>
        <v>13917</v>
      </c>
      <c r="R15" s="329">
        <f t="shared" si="1"/>
        <v>9226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49423</v>
      </c>
      <c r="E16" s="317">
        <v>4983</v>
      </c>
      <c r="F16" s="317">
        <v>175</v>
      </c>
      <c r="G16" s="318">
        <f t="shared" si="2"/>
        <v>54231</v>
      </c>
      <c r="H16" s="317"/>
      <c r="I16" s="317"/>
      <c r="J16" s="318">
        <f t="shared" si="3"/>
        <v>54231</v>
      </c>
      <c r="K16" s="317">
        <v>34085</v>
      </c>
      <c r="L16" s="317">
        <v>2636</v>
      </c>
      <c r="M16" s="317">
        <f>173+137</f>
        <v>310</v>
      </c>
      <c r="N16" s="318">
        <f t="shared" si="4"/>
        <v>36411</v>
      </c>
      <c r="O16" s="317"/>
      <c r="P16" s="317"/>
      <c r="Q16" s="318">
        <f t="shared" si="0"/>
        <v>36411</v>
      </c>
      <c r="R16" s="329">
        <f t="shared" si="1"/>
        <v>17820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16996</v>
      </c>
      <c r="E17" s="317">
        <v>37826</v>
      </c>
      <c r="F17" s="317">
        <v>35378</v>
      </c>
      <c r="G17" s="318">
        <f t="shared" si="2"/>
        <v>19444</v>
      </c>
      <c r="H17" s="317"/>
      <c r="I17" s="317"/>
      <c r="J17" s="318">
        <f t="shared" si="3"/>
        <v>19444</v>
      </c>
      <c r="K17" s="317">
        <v>517</v>
      </c>
      <c r="L17" s="317"/>
      <c r="M17" s="317"/>
      <c r="N17" s="318">
        <f t="shared" si="4"/>
        <v>517</v>
      </c>
      <c r="O17" s="317"/>
      <c r="P17" s="317"/>
      <c r="Q17" s="318">
        <f t="shared" si="0"/>
        <v>517</v>
      </c>
      <c r="R17" s="329">
        <f t="shared" si="1"/>
        <v>18927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5092</v>
      </c>
      <c r="E18" s="317"/>
      <c r="F18" s="317"/>
      <c r="G18" s="318">
        <f t="shared" si="2"/>
        <v>5092</v>
      </c>
      <c r="H18" s="317"/>
      <c r="I18" s="317"/>
      <c r="J18" s="318">
        <f t="shared" si="3"/>
        <v>5092</v>
      </c>
      <c r="K18" s="317">
        <v>533</v>
      </c>
      <c r="L18" s="317">
        <v>187</v>
      </c>
      <c r="M18" s="317"/>
      <c r="N18" s="318">
        <f t="shared" si="4"/>
        <v>720</v>
      </c>
      <c r="O18" s="317"/>
      <c r="P18" s="317"/>
      <c r="Q18" s="318">
        <f t="shared" si="0"/>
        <v>720</v>
      </c>
      <c r="R18" s="329">
        <f t="shared" si="1"/>
        <v>4372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708225</v>
      </c>
      <c r="E19" s="319">
        <f>SUM(E11:E18)</f>
        <v>73204</v>
      </c>
      <c r="F19" s="319">
        <f>SUM(F11:F18)</f>
        <v>36240</v>
      </c>
      <c r="G19" s="318">
        <f t="shared" si="2"/>
        <v>745189</v>
      </c>
      <c r="H19" s="319">
        <f>SUM(H11:H18)</f>
        <v>0</v>
      </c>
      <c r="I19" s="319">
        <f>SUM(I11:I18)</f>
        <v>0</v>
      </c>
      <c r="J19" s="318">
        <f t="shared" si="3"/>
        <v>745189</v>
      </c>
      <c r="K19" s="319">
        <f>SUM(K11:K18)</f>
        <v>163464</v>
      </c>
      <c r="L19" s="319">
        <f>SUM(L11:L18)</f>
        <v>15677</v>
      </c>
      <c r="M19" s="319">
        <f>SUM(M11:M18)</f>
        <v>599</v>
      </c>
      <c r="N19" s="318">
        <f t="shared" si="4"/>
        <v>178542</v>
      </c>
      <c r="O19" s="319">
        <f>SUM(O11:O18)</f>
        <v>0</v>
      </c>
      <c r="P19" s="319">
        <f>SUM(P11:P18)</f>
        <v>0</v>
      </c>
      <c r="Q19" s="318">
        <f t="shared" si="0"/>
        <v>178542</v>
      </c>
      <c r="R19" s="329">
        <f t="shared" si="1"/>
        <v>566647</v>
      </c>
    </row>
    <row r="20" spans="1:18" ht="15.75">
      <c r="A20" s="330" t="s">
        <v>816</v>
      </c>
      <c r="B20" s="312" t="s">
        <v>546</v>
      </c>
      <c r="C20" s="147" t="s">
        <v>547</v>
      </c>
      <c r="D20" s="317">
        <v>29337</v>
      </c>
      <c r="E20" s="317">
        <v>1</v>
      </c>
      <c r="F20" s="317"/>
      <c r="G20" s="318">
        <f t="shared" si="2"/>
        <v>29338</v>
      </c>
      <c r="H20" s="317">
        <v>5</v>
      </c>
      <c r="I20" s="317"/>
      <c r="J20" s="318">
        <f t="shared" si="3"/>
        <v>29343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29343</v>
      </c>
    </row>
    <row r="21" spans="1:18" ht="15.75">
      <c r="A21" s="327" t="s">
        <v>805</v>
      </c>
      <c r="B21" s="312" t="s">
        <v>548</v>
      </c>
      <c r="C21" s="147" t="s">
        <v>549</v>
      </c>
      <c r="D21" s="317">
        <v>333</v>
      </c>
      <c r="E21" s="317">
        <v>55</v>
      </c>
      <c r="F21" s="317"/>
      <c r="G21" s="318">
        <f t="shared" si="2"/>
        <v>388</v>
      </c>
      <c r="H21" s="317"/>
      <c r="I21" s="317"/>
      <c r="J21" s="318">
        <f t="shared" si="3"/>
        <v>388</v>
      </c>
      <c r="K21" s="317">
        <v>53</v>
      </c>
      <c r="L21" s="317">
        <v>19</v>
      </c>
      <c r="M21" s="317"/>
      <c r="N21" s="318">
        <f t="shared" si="4"/>
        <v>72</v>
      </c>
      <c r="O21" s="317"/>
      <c r="P21" s="317"/>
      <c r="Q21" s="318">
        <f t="shared" si="0"/>
        <v>72</v>
      </c>
      <c r="R21" s="329">
        <f t="shared" si="1"/>
        <v>316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3230</v>
      </c>
      <c r="E24" s="317">
        <v>26</v>
      </c>
      <c r="F24" s="317"/>
      <c r="G24" s="318">
        <f t="shared" si="2"/>
        <v>3256</v>
      </c>
      <c r="H24" s="317"/>
      <c r="I24" s="317"/>
      <c r="J24" s="318">
        <f t="shared" si="3"/>
        <v>3256</v>
      </c>
      <c r="K24" s="317">
        <v>2952</v>
      </c>
      <c r="L24" s="317">
        <v>142</v>
      </c>
      <c r="M24" s="317"/>
      <c r="N24" s="318">
        <f t="shared" si="4"/>
        <v>3094</v>
      </c>
      <c r="O24" s="317"/>
      <c r="P24" s="317"/>
      <c r="Q24" s="318">
        <f t="shared" si="0"/>
        <v>3094</v>
      </c>
      <c r="R24" s="329">
        <f t="shared" si="1"/>
        <v>162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2905</v>
      </c>
      <c r="E26" s="317">
        <v>347</v>
      </c>
      <c r="F26" s="317"/>
      <c r="G26" s="318">
        <f t="shared" si="2"/>
        <v>3252</v>
      </c>
      <c r="H26" s="317"/>
      <c r="I26" s="317"/>
      <c r="J26" s="318">
        <f t="shared" si="3"/>
        <v>3252</v>
      </c>
      <c r="K26" s="317">
        <v>1394</v>
      </c>
      <c r="L26" s="317">
        <v>130</v>
      </c>
      <c r="M26" s="317"/>
      <c r="N26" s="318">
        <f t="shared" si="4"/>
        <v>1524</v>
      </c>
      <c r="O26" s="317"/>
      <c r="P26" s="317"/>
      <c r="Q26" s="318">
        <f t="shared" si="0"/>
        <v>1524</v>
      </c>
      <c r="R26" s="329">
        <f t="shared" si="1"/>
        <v>1728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6135</v>
      </c>
      <c r="E27" s="321">
        <f aca="true" t="shared" si="5" ref="E27:P27">SUM(E23:E26)</f>
        <v>373</v>
      </c>
      <c r="F27" s="321">
        <f t="shared" si="5"/>
        <v>0</v>
      </c>
      <c r="G27" s="322">
        <f t="shared" si="2"/>
        <v>6508</v>
      </c>
      <c r="H27" s="321">
        <f t="shared" si="5"/>
        <v>0</v>
      </c>
      <c r="I27" s="321">
        <f t="shared" si="5"/>
        <v>0</v>
      </c>
      <c r="J27" s="322">
        <f t="shared" si="3"/>
        <v>6508</v>
      </c>
      <c r="K27" s="321">
        <f t="shared" si="5"/>
        <v>4346</v>
      </c>
      <c r="L27" s="321">
        <f t="shared" si="5"/>
        <v>272</v>
      </c>
      <c r="M27" s="321">
        <f t="shared" si="5"/>
        <v>0</v>
      </c>
      <c r="N27" s="322">
        <f t="shared" si="4"/>
        <v>4618</v>
      </c>
      <c r="O27" s="321">
        <f t="shared" si="5"/>
        <v>0</v>
      </c>
      <c r="P27" s="321">
        <f t="shared" si="5"/>
        <v>0</v>
      </c>
      <c r="Q27" s="322">
        <f t="shared" si="0"/>
        <v>4618</v>
      </c>
      <c r="R27" s="332">
        <f t="shared" si="1"/>
        <v>1890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817</v>
      </c>
      <c r="E29" s="324">
        <f aca="true" t="shared" si="6" ref="E29:P29">SUM(E30:E33)</f>
        <v>107</v>
      </c>
      <c r="F29" s="324">
        <f t="shared" si="6"/>
        <v>0</v>
      </c>
      <c r="G29" s="325">
        <f t="shared" si="2"/>
        <v>924</v>
      </c>
      <c r="H29" s="324">
        <f t="shared" si="6"/>
        <v>0</v>
      </c>
      <c r="I29" s="324">
        <f t="shared" si="6"/>
        <v>0</v>
      </c>
      <c r="J29" s="325">
        <f t="shared" si="3"/>
        <v>924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924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>
        <v>788</v>
      </c>
      <c r="E32" s="317">
        <v>107</v>
      </c>
      <c r="F32" s="317"/>
      <c r="G32" s="318">
        <f t="shared" si="2"/>
        <v>895</v>
      </c>
      <c r="H32" s="317"/>
      <c r="I32" s="317"/>
      <c r="J32" s="318">
        <f t="shared" si="3"/>
        <v>895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 t="s">
        <v>9</v>
      </c>
    </row>
    <row r="33" spans="1:18" ht="15.75">
      <c r="A33" s="328"/>
      <c r="B33" s="310" t="s">
        <v>115</v>
      </c>
      <c r="C33" s="143" t="s">
        <v>566</v>
      </c>
      <c r="D33" s="317">
        <v>29</v>
      </c>
      <c r="E33" s="317"/>
      <c r="F33" s="317"/>
      <c r="G33" s="318">
        <f t="shared" si="2"/>
        <v>29</v>
      </c>
      <c r="H33" s="317"/>
      <c r="I33" s="317"/>
      <c r="J33" s="318">
        <f t="shared" si="3"/>
        <v>29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29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51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51</v>
      </c>
      <c r="H34" s="313">
        <f t="shared" si="9"/>
        <v>0</v>
      </c>
      <c r="I34" s="313">
        <f t="shared" si="9"/>
        <v>0</v>
      </c>
      <c r="J34" s="318">
        <f t="shared" si="3"/>
        <v>51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51</v>
      </c>
    </row>
    <row r="35" spans="1:18" ht="15.75">
      <c r="A35" s="328"/>
      <c r="B35" s="310" t="s">
        <v>121</v>
      </c>
      <c r="C35" s="143" t="s">
        <v>569</v>
      </c>
      <c r="D35" s="317">
        <v>51</v>
      </c>
      <c r="E35" s="317"/>
      <c r="F35" s="317"/>
      <c r="G35" s="318">
        <f t="shared" si="2"/>
        <v>51</v>
      </c>
      <c r="H35" s="317"/>
      <c r="I35" s="317"/>
      <c r="J35" s="318">
        <f t="shared" si="3"/>
        <v>51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51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>
        <v>1586</v>
      </c>
      <c r="E39" s="317"/>
      <c r="F39" s="317">
        <v>331</v>
      </c>
      <c r="G39" s="318">
        <f t="shared" si="2"/>
        <v>1255</v>
      </c>
      <c r="H39" s="317"/>
      <c r="I39" s="317"/>
      <c r="J39" s="318">
        <f t="shared" si="3"/>
        <v>1255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1255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2454</v>
      </c>
      <c r="E40" s="319">
        <f aca="true" t="shared" si="10" ref="E40:P40">E29+E34+E39</f>
        <v>107</v>
      </c>
      <c r="F40" s="319">
        <f t="shared" si="10"/>
        <v>331</v>
      </c>
      <c r="G40" s="318">
        <f t="shared" si="2"/>
        <v>2230</v>
      </c>
      <c r="H40" s="319">
        <f t="shared" si="10"/>
        <v>0</v>
      </c>
      <c r="I40" s="319">
        <f t="shared" si="10"/>
        <v>0</v>
      </c>
      <c r="J40" s="318">
        <f t="shared" si="3"/>
        <v>2230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2230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17604</v>
      </c>
      <c r="E41" s="317">
        <v>250</v>
      </c>
      <c r="F41" s="317"/>
      <c r="G41" s="318">
        <f t="shared" si="2"/>
        <v>17854</v>
      </c>
      <c r="H41" s="317"/>
      <c r="I41" s="317"/>
      <c r="J41" s="318">
        <f t="shared" si="3"/>
        <v>17854</v>
      </c>
      <c r="K41" s="317">
        <v>2560</v>
      </c>
      <c r="L41" s="317"/>
      <c r="M41" s="317"/>
      <c r="N41" s="318">
        <f t="shared" si="4"/>
        <v>2560</v>
      </c>
      <c r="O41" s="317"/>
      <c r="P41" s="317"/>
      <c r="Q41" s="318">
        <f t="shared" si="7"/>
        <v>2560</v>
      </c>
      <c r="R41" s="329">
        <f t="shared" si="8"/>
        <v>15294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764088</v>
      </c>
      <c r="E42" s="338">
        <f>E19+E20+E21+E27+E40+E41</f>
        <v>73990</v>
      </c>
      <c r="F42" s="338">
        <f aca="true" t="shared" si="11" ref="F42:R42">F19+F20+F21+F27+F40+F41</f>
        <v>36571</v>
      </c>
      <c r="G42" s="338">
        <f t="shared" si="11"/>
        <v>801507</v>
      </c>
      <c r="H42" s="338">
        <f t="shared" si="11"/>
        <v>5</v>
      </c>
      <c r="I42" s="338">
        <f t="shared" si="11"/>
        <v>0</v>
      </c>
      <c r="J42" s="338">
        <f t="shared" si="11"/>
        <v>801512</v>
      </c>
      <c r="K42" s="338">
        <f t="shared" si="11"/>
        <v>170423</v>
      </c>
      <c r="L42" s="338">
        <f t="shared" si="11"/>
        <v>15968</v>
      </c>
      <c r="M42" s="338">
        <f t="shared" si="11"/>
        <v>599</v>
      </c>
      <c r="N42" s="338">
        <f t="shared" si="11"/>
        <v>185792</v>
      </c>
      <c r="O42" s="338">
        <f t="shared" si="11"/>
        <v>0</v>
      </c>
      <c r="P42" s="338">
        <f t="shared" si="11"/>
        <v>0</v>
      </c>
      <c r="Q42" s="338">
        <f t="shared" si="11"/>
        <v>185792</v>
      </c>
      <c r="R42" s="339">
        <f t="shared" si="11"/>
        <v>615720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3" t="s">
        <v>950</v>
      </c>
      <c r="C45" s="666">
        <f>pdeReportingDate</f>
        <v>43419</v>
      </c>
      <c r="D45" s="666"/>
      <c r="E45" s="666"/>
      <c r="F45" s="666"/>
      <c r="G45" s="666"/>
      <c r="H45" s="666"/>
      <c r="I45" s="666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3"/>
      <c r="C46" s="51"/>
      <c r="D46" s="51"/>
      <c r="E46" s="51"/>
      <c r="F46" s="51"/>
      <c r="G46" s="51"/>
      <c r="H46" s="51"/>
      <c r="I46" s="51"/>
    </row>
    <row r="47" spans="2:9" ht="15.75">
      <c r="B47" s="654" t="s">
        <v>8</v>
      </c>
      <c r="C47" s="667" t="str">
        <f>authorName</f>
        <v>Здравка Тодорова Иванова</v>
      </c>
      <c r="D47" s="667"/>
      <c r="E47" s="667"/>
      <c r="F47" s="667"/>
      <c r="G47" s="667"/>
      <c r="H47" s="667"/>
      <c r="I47" s="667"/>
    </row>
    <row r="48" spans="2:9" ht="15.75">
      <c r="B48" s="654"/>
      <c r="C48" s="75"/>
      <c r="D48" s="75"/>
      <c r="E48" s="75"/>
      <c r="F48" s="75"/>
      <c r="G48" s="75"/>
      <c r="H48" s="75"/>
      <c r="I48" s="75"/>
    </row>
    <row r="49" spans="2:9" ht="15.75">
      <c r="B49" s="654" t="s">
        <v>894</v>
      </c>
      <c r="C49" s="668"/>
      <c r="D49" s="668"/>
      <c r="E49" s="668"/>
      <c r="F49" s="668"/>
      <c r="G49" s="668"/>
      <c r="H49" s="668"/>
      <c r="I49" s="668"/>
    </row>
    <row r="50" spans="2:9" ht="15.75" customHeight="1">
      <c r="B50" s="655"/>
      <c r="C50" s="669" t="s">
        <v>976</v>
      </c>
      <c r="D50" s="669"/>
      <c r="E50" s="669"/>
      <c r="F50" s="669"/>
      <c r="G50" s="539"/>
      <c r="H50" s="44"/>
      <c r="I50" s="41"/>
    </row>
    <row r="51" spans="2:9" ht="15.75">
      <c r="B51" s="655"/>
      <c r="C51" s="669" t="s">
        <v>952</v>
      </c>
      <c r="D51" s="669"/>
      <c r="E51" s="669"/>
      <c r="F51" s="669"/>
      <c r="G51" s="539"/>
      <c r="H51" s="44"/>
      <c r="I51" s="41"/>
    </row>
    <row r="52" spans="2:9" ht="15.75">
      <c r="B52" s="655"/>
      <c r="C52" s="669" t="s">
        <v>952</v>
      </c>
      <c r="D52" s="669"/>
      <c r="E52" s="669"/>
      <c r="F52" s="669"/>
      <c r="G52" s="539"/>
      <c r="H52" s="44"/>
      <c r="I52" s="41"/>
    </row>
    <row r="53" spans="2:9" ht="15.75">
      <c r="B53" s="655"/>
      <c r="C53" s="669" t="s">
        <v>952</v>
      </c>
      <c r="D53" s="669"/>
      <c r="E53" s="669"/>
      <c r="F53" s="669"/>
      <c r="G53" s="539"/>
      <c r="H53" s="44"/>
      <c r="I53" s="41"/>
    </row>
    <row r="54" spans="2:9" ht="15.75">
      <c r="B54" s="655"/>
      <c r="C54" s="669"/>
      <c r="D54" s="669"/>
      <c r="E54" s="669"/>
      <c r="F54" s="669"/>
      <c r="G54" s="539"/>
      <c r="H54" s="44"/>
      <c r="I54" s="41"/>
    </row>
    <row r="55" spans="2:9" ht="15.75">
      <c r="B55" s="655"/>
      <c r="C55" s="669"/>
      <c r="D55" s="669"/>
      <c r="E55" s="669"/>
      <c r="F55" s="669"/>
      <c r="G55" s="539"/>
      <c r="H55" s="44"/>
      <c r="I55" s="41"/>
    </row>
    <row r="56" spans="2:9" ht="15.75">
      <c r="B56" s="655"/>
      <c r="C56" s="669"/>
      <c r="D56" s="669"/>
      <c r="E56" s="669"/>
      <c r="F56" s="669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30.09.2018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 ht="15.75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365</v>
      </c>
      <c r="D13" s="351">
        <f>SUM(D14:D16)</f>
        <v>0</v>
      </c>
      <c r="E13" s="358">
        <f>SUM(E14:E16)</f>
        <v>365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>
        <v>365</v>
      </c>
      <c r="D16" s="357"/>
      <c r="E16" s="358">
        <f t="shared" si="0"/>
        <v>365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269</v>
      </c>
      <c r="D18" s="351">
        <f>+D19+D20</f>
        <v>0</v>
      </c>
      <c r="E18" s="358">
        <f t="shared" si="0"/>
        <v>269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>
        <v>269</v>
      </c>
      <c r="D20" s="357"/>
      <c r="E20" s="358">
        <f t="shared" si="0"/>
        <v>269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634</v>
      </c>
      <c r="D21" s="429">
        <f>D13+D17+D18</f>
        <v>0</v>
      </c>
      <c r="E21" s="430">
        <f>E13+E17+E18</f>
        <v>634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v>621</v>
      </c>
      <c r="D23" s="432"/>
      <c r="E23" s="431">
        <f t="shared" si="0"/>
        <v>621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24</v>
      </c>
      <c r="D26" s="351">
        <f>SUM(D27:D29)</f>
        <v>24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v>24</v>
      </c>
      <c r="D29" s="357">
        <v>24</v>
      </c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16650</v>
      </c>
      <c r="D30" s="357">
        <v>16650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1453</v>
      </c>
      <c r="D31" s="357">
        <v>1453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v>149</v>
      </c>
      <c r="D33" s="357">
        <v>149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549</v>
      </c>
      <c r="D35" s="351">
        <f>SUM(D36:D39)</f>
        <v>549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>
        <v>72</v>
      </c>
      <c r="D36" s="357">
        <v>72</v>
      </c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v>477</v>
      </c>
      <c r="D37" s="357">
        <v>477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1264</v>
      </c>
      <c r="D40" s="351">
        <f>SUM(D41:D44)</f>
        <v>1264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1264</v>
      </c>
      <c r="D44" s="357">
        <v>1264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20089</v>
      </c>
      <c r="D45" s="427">
        <f>D26+D30+D31+D33+D32+D34+D35+D40</f>
        <v>20089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21344</v>
      </c>
      <c r="D46" s="433">
        <f>D45+D23+D21+D11</f>
        <v>20089</v>
      </c>
      <c r="E46" s="434">
        <f>E45+E23+E21+E11</f>
        <v>1255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632</v>
      </c>
      <c r="D54" s="129">
        <f>SUM(D55:D57)</f>
        <v>0</v>
      </c>
      <c r="E54" s="127">
        <f>C54-D54</f>
        <v>632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>
        <v>632</v>
      </c>
      <c r="D55" s="188"/>
      <c r="E55" s="127">
        <f>C55-D55</f>
        <v>632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83220</v>
      </c>
      <c r="D58" s="129">
        <f>D59+D61</f>
        <v>0</v>
      </c>
      <c r="E58" s="127">
        <f t="shared" si="1"/>
        <v>83220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>
        <v>83220</v>
      </c>
      <c r="D59" s="188"/>
      <c r="E59" s="127">
        <f t="shared" si="1"/>
        <v>83220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5519</v>
      </c>
      <c r="D66" s="188"/>
      <c r="E66" s="127">
        <f t="shared" si="1"/>
        <v>5519</v>
      </c>
      <c r="F66" s="187"/>
    </row>
    <row r="67" spans="1:6" ht="15.75">
      <c r="A67" s="359" t="s">
        <v>684</v>
      </c>
      <c r="B67" s="126" t="s">
        <v>685</v>
      </c>
      <c r="C67" s="188">
        <v>1590</v>
      </c>
      <c r="D67" s="188"/>
      <c r="E67" s="127">
        <f t="shared" si="1"/>
        <v>1590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89371</v>
      </c>
      <c r="D68" s="424">
        <f>D54+D58+D63+D64+D65+D66</f>
        <v>0</v>
      </c>
      <c r="E68" s="425">
        <f t="shared" si="1"/>
        <v>89371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v>19944</v>
      </c>
      <c r="D70" s="188"/>
      <c r="E70" s="127">
        <f t="shared" si="1"/>
        <v>19944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2055</v>
      </c>
      <c r="D73" s="128">
        <f>SUM(D74:D76)</f>
        <v>2055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v>21</v>
      </c>
      <c r="D74" s="188">
        <v>21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>
        <v>1761</v>
      </c>
      <c r="D75" s="188">
        <v>1761</v>
      </c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v>273</v>
      </c>
      <c r="D76" s="188">
        <v>273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5151</v>
      </c>
      <c r="D77" s="129">
        <f>D78+D80</f>
        <v>5151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v>5151</v>
      </c>
      <c r="D78" s="188">
        <v>5151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274</v>
      </c>
      <c r="D82" s="129">
        <f>SUM(D83:D86)</f>
        <v>274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>
        <v>274</v>
      </c>
      <c r="D86" s="188">
        <v>274</v>
      </c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35248</v>
      </c>
      <c r="D87" s="125">
        <f>SUM(D88:D92)+D96</f>
        <v>35248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22331</v>
      </c>
      <c r="D89" s="188">
        <v>22331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6291</v>
      </c>
      <c r="D90" s="188">
        <v>6291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3934</v>
      </c>
      <c r="D91" s="188">
        <v>3934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1440</v>
      </c>
      <c r="D92" s="129">
        <f>SUM(D93:D95)</f>
        <v>1440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v>396</v>
      </c>
      <c r="D94" s="188">
        <v>396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1044</v>
      </c>
      <c r="D95" s="188">
        <v>1044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1252</v>
      </c>
      <c r="D96" s="188">
        <v>1252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335</v>
      </c>
      <c r="D97" s="188">
        <v>335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43063</v>
      </c>
      <c r="D98" s="422">
        <f>D87+D82+D77+D73+D97</f>
        <v>43063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152378</v>
      </c>
      <c r="D99" s="416">
        <f>D98+D70+D68</f>
        <v>43063</v>
      </c>
      <c r="E99" s="416">
        <f>E98+E70+E68</f>
        <v>109315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3" t="s">
        <v>950</v>
      </c>
      <c r="B111" s="666">
        <f>pdeReportingDate</f>
        <v>43419</v>
      </c>
      <c r="C111" s="666"/>
      <c r="D111" s="666"/>
      <c r="E111" s="666"/>
      <c r="F111" s="666"/>
      <c r="G111" s="51"/>
      <c r="H111" s="51"/>
    </row>
    <row r="112" spans="1:8" ht="15.75">
      <c r="A112" s="653"/>
      <c r="B112" s="666"/>
      <c r="C112" s="666"/>
      <c r="D112" s="666"/>
      <c r="E112" s="666"/>
      <c r="F112" s="666"/>
      <c r="G112" s="51"/>
      <c r="H112" s="51"/>
    </row>
    <row r="113" spans="1:8" ht="15.75">
      <c r="A113" s="654" t="s">
        <v>8</v>
      </c>
      <c r="B113" s="667" t="str">
        <f>authorName</f>
        <v>Здравка Тодорова Иванова</v>
      </c>
      <c r="C113" s="667"/>
      <c r="D113" s="667"/>
      <c r="E113" s="667"/>
      <c r="F113" s="667"/>
      <c r="G113" s="75"/>
      <c r="H113" s="75"/>
    </row>
    <row r="114" spans="1:8" ht="15.75">
      <c r="A114" s="654"/>
      <c r="B114" s="667"/>
      <c r="C114" s="667"/>
      <c r="D114" s="667"/>
      <c r="E114" s="667"/>
      <c r="F114" s="667"/>
      <c r="G114" s="75"/>
      <c r="H114" s="75"/>
    </row>
    <row r="115" spans="1:8" ht="15.75">
      <c r="A115" s="654" t="s">
        <v>894</v>
      </c>
      <c r="B115" s="668"/>
      <c r="C115" s="668"/>
      <c r="D115" s="668"/>
      <c r="E115" s="668"/>
      <c r="F115" s="668"/>
      <c r="G115" s="77"/>
      <c r="H115" s="77"/>
    </row>
    <row r="116" spans="1:8" ht="15.75" customHeight="1">
      <c r="A116" s="655"/>
      <c r="B116" s="669" t="s">
        <v>952</v>
      </c>
      <c r="C116" s="669"/>
      <c r="D116" s="669"/>
      <c r="E116" s="669"/>
      <c r="F116" s="669"/>
      <c r="G116" s="655"/>
      <c r="H116" s="655"/>
    </row>
    <row r="117" spans="1:8" ht="15.75" customHeight="1">
      <c r="A117" s="655"/>
      <c r="B117" s="669" t="s">
        <v>952</v>
      </c>
      <c r="C117" s="669"/>
      <c r="D117" s="669"/>
      <c r="E117" s="669"/>
      <c r="F117" s="669"/>
      <c r="G117" s="655"/>
      <c r="H117" s="655"/>
    </row>
    <row r="118" spans="1:8" ht="15.75" customHeight="1">
      <c r="A118" s="655"/>
      <c r="B118" s="669" t="s">
        <v>952</v>
      </c>
      <c r="C118" s="669"/>
      <c r="D118" s="669"/>
      <c r="E118" s="669"/>
      <c r="F118" s="669"/>
      <c r="G118" s="655"/>
      <c r="H118" s="655"/>
    </row>
    <row r="119" spans="1:8" ht="15.75" customHeight="1">
      <c r="A119" s="655"/>
      <c r="B119" s="669" t="s">
        <v>952</v>
      </c>
      <c r="C119" s="669"/>
      <c r="D119" s="669"/>
      <c r="E119" s="669"/>
      <c r="F119" s="669"/>
      <c r="G119" s="655"/>
      <c r="H119" s="655"/>
    </row>
    <row r="120" spans="1:8" ht="15.75">
      <c r="A120" s="655"/>
      <c r="B120" s="669"/>
      <c r="C120" s="669"/>
      <c r="D120" s="669"/>
      <c r="E120" s="669"/>
      <c r="F120" s="669"/>
      <c r="G120" s="655"/>
      <c r="H120" s="655"/>
    </row>
    <row r="121" spans="1:8" ht="15.75">
      <c r="A121" s="655"/>
      <c r="B121" s="669"/>
      <c r="C121" s="669"/>
      <c r="D121" s="669"/>
      <c r="E121" s="669"/>
      <c r="F121" s="669"/>
      <c r="G121" s="655"/>
      <c r="H121" s="655"/>
    </row>
    <row r="122" spans="1:8" ht="15.75">
      <c r="A122" s="655"/>
      <c r="B122" s="669"/>
      <c r="C122" s="669"/>
      <c r="D122" s="669"/>
      <c r="E122" s="669"/>
      <c r="F122" s="669"/>
      <c r="G122" s="655"/>
      <c r="H122" s="65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7" sqref="F1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>
        <v>270979</v>
      </c>
      <c r="D13" s="438"/>
      <c r="E13" s="438"/>
      <c r="F13" s="438">
        <v>943</v>
      </c>
      <c r="G13" s="438"/>
      <c r="H13" s="438"/>
      <c r="I13" s="439">
        <f>F13+G13-H13</f>
        <v>943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>
        <v>54</v>
      </c>
      <c r="G16" s="438"/>
      <c r="H16" s="438"/>
      <c r="I16" s="439">
        <f t="shared" si="0"/>
        <v>54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270979</v>
      </c>
      <c r="D18" s="445">
        <f t="shared" si="1"/>
        <v>0</v>
      </c>
      <c r="E18" s="445">
        <f t="shared" si="1"/>
        <v>0</v>
      </c>
      <c r="F18" s="445">
        <f t="shared" si="1"/>
        <v>997</v>
      </c>
      <c r="G18" s="445">
        <f t="shared" si="1"/>
        <v>0</v>
      </c>
      <c r="H18" s="445">
        <f t="shared" si="1"/>
        <v>0</v>
      </c>
      <c r="I18" s="446">
        <f t="shared" si="0"/>
        <v>997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>
        <v>40384</v>
      </c>
      <c r="D21" s="438"/>
      <c r="E21" s="438"/>
      <c r="F21" s="438">
        <v>1975</v>
      </c>
      <c r="G21" s="438"/>
      <c r="H21" s="438"/>
      <c r="I21" s="439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40384</v>
      </c>
      <c r="D27" s="445">
        <f t="shared" si="2"/>
        <v>0</v>
      </c>
      <c r="E27" s="445">
        <f t="shared" si="2"/>
        <v>0</v>
      </c>
      <c r="F27" s="445">
        <f t="shared" si="2"/>
        <v>1975</v>
      </c>
      <c r="G27" s="445">
        <f t="shared" si="2"/>
        <v>0</v>
      </c>
      <c r="H27" s="445">
        <f t="shared" si="2"/>
        <v>0</v>
      </c>
      <c r="I27" s="446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3" t="s">
        <v>950</v>
      </c>
      <c r="B31" s="666">
        <f>pdeReportingDate</f>
        <v>43419</v>
      </c>
      <c r="C31" s="666"/>
      <c r="D31" s="666"/>
      <c r="E31" s="666"/>
      <c r="F31" s="666"/>
      <c r="G31" s="115"/>
      <c r="H31" s="115"/>
      <c r="I31" s="115"/>
    </row>
    <row r="32" spans="1:9" s="107" customFormat="1" ht="15.75">
      <c r="A32" s="653"/>
      <c r="B32" s="666"/>
      <c r="C32" s="666"/>
      <c r="D32" s="666"/>
      <c r="E32" s="666"/>
      <c r="F32" s="666"/>
      <c r="G32" s="115"/>
      <c r="H32" s="115"/>
      <c r="I32" s="115"/>
    </row>
    <row r="33" spans="1:9" s="107" customFormat="1" ht="15.75">
      <c r="A33" s="654" t="s">
        <v>8</v>
      </c>
      <c r="B33" s="667" t="str">
        <f>authorName</f>
        <v>Здравка Тодорова Иванова</v>
      </c>
      <c r="C33" s="667"/>
      <c r="D33" s="667"/>
      <c r="E33" s="667"/>
      <c r="F33" s="667"/>
      <c r="G33" s="115"/>
      <c r="H33" s="115"/>
      <c r="I33" s="115"/>
    </row>
    <row r="34" spans="1:9" s="107" customFormat="1" ht="15.75">
      <c r="A34" s="654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54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55"/>
      <c r="B36" s="669" t="s">
        <v>976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55"/>
      <c r="B37" s="669" t="s">
        <v>952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55"/>
      <c r="B38" s="669" t="s">
        <v>952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55"/>
      <c r="B39" s="669" t="s">
        <v>952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55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55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55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5" t="s">
        <v>908</v>
      </c>
      <c r="B1" s="626"/>
      <c r="C1" s="626"/>
      <c r="D1" s="626"/>
      <c r="E1" s="626"/>
      <c r="F1" s="626"/>
      <c r="G1" s="626"/>
      <c r="H1" s="626"/>
      <c r="I1" s="626"/>
      <c r="J1" s="627"/>
    </row>
    <row r="2" spans="1:10" ht="15.75">
      <c r="A2" s="626" t="str">
        <f>CONCATENATE("на информацията, въведена в справките на ",UPPER(pdeName))</f>
        <v>на информацията, въведена в справките на АЛБЕНА АД</v>
      </c>
      <c r="B2" s="626"/>
      <c r="C2" s="626"/>
      <c r="D2" s="626"/>
      <c r="E2" s="626"/>
      <c r="F2" s="626"/>
      <c r="G2" s="626"/>
      <c r="H2" s="626"/>
      <c r="I2" s="626"/>
      <c r="J2" s="627"/>
    </row>
    <row r="3" spans="1:10" ht="15.75">
      <c r="A3" s="626" t="str">
        <f>CONCATENATE("за периода от ",TEXT(startDate,"dd.mm.yyyy г.")," до ",TEXT(endDate,"dd.mm.yyyy г."))</f>
        <v>за периода от 01.01.2018 г. до 30.09.2018 г.</v>
      </c>
      <c r="B3" s="628"/>
      <c r="C3" s="628"/>
      <c r="D3" s="628"/>
      <c r="E3" s="628"/>
      <c r="F3" s="628"/>
      <c r="G3" s="628"/>
      <c r="H3" s="628"/>
      <c r="I3" s="628"/>
      <c r="J3" s="629"/>
    </row>
    <row r="5" spans="1:7" ht="25.5" customHeight="1">
      <c r="A5" s="632" t="s">
        <v>909</v>
      </c>
      <c r="B5" s="634" t="s">
        <v>911</v>
      </c>
      <c r="C5" s="634" t="s">
        <v>913</v>
      </c>
      <c r="D5" s="635" t="s">
        <v>915</v>
      </c>
      <c r="E5" s="634" t="s">
        <v>914</v>
      </c>
      <c r="F5" s="634" t="s">
        <v>912</v>
      </c>
      <c r="G5" s="633" t="s">
        <v>910</v>
      </c>
    </row>
    <row r="6" spans="1:7" ht="18.75" customHeight="1">
      <c r="A6" s="638" t="s">
        <v>957</v>
      </c>
      <c r="B6" s="630" t="s">
        <v>920</v>
      </c>
      <c r="C6" s="636">
        <f>'1-Баланс'!C95</f>
        <v>652523</v>
      </c>
      <c r="D6" s="637">
        <f aca="true" t="shared" si="0" ref="D6:D15">C6-E6</f>
        <v>0</v>
      </c>
      <c r="E6" s="636">
        <f>'1-Баланс'!G95</f>
        <v>652523</v>
      </c>
      <c r="F6" s="631" t="s">
        <v>921</v>
      </c>
      <c r="G6" s="638" t="s">
        <v>957</v>
      </c>
    </row>
    <row r="7" spans="1:7" ht="18.75" customHeight="1">
      <c r="A7" s="638" t="s">
        <v>957</v>
      </c>
      <c r="B7" s="630" t="s">
        <v>919</v>
      </c>
      <c r="C7" s="636">
        <f>'1-Баланс'!G37</f>
        <v>490017</v>
      </c>
      <c r="D7" s="637">
        <f t="shared" si="0"/>
        <v>487719</v>
      </c>
      <c r="E7" s="636">
        <f>'1-Баланс'!G18</f>
        <v>2298</v>
      </c>
      <c r="F7" s="631" t="s">
        <v>455</v>
      </c>
      <c r="G7" s="638" t="s">
        <v>957</v>
      </c>
    </row>
    <row r="8" spans="1:7" ht="18.75" customHeight="1">
      <c r="A8" s="638" t="s">
        <v>957</v>
      </c>
      <c r="B8" s="630" t="s">
        <v>917</v>
      </c>
      <c r="C8" s="636">
        <f>ABS('1-Баланс'!G32)-ABS('1-Баланс'!G33)</f>
        <v>20945</v>
      </c>
      <c r="D8" s="637">
        <f t="shared" si="0"/>
        <v>0</v>
      </c>
      <c r="E8" s="636">
        <f>ABS('2-Отчет за доходите'!C44)-ABS('2-Отчет за доходите'!G44)</f>
        <v>20945</v>
      </c>
      <c r="F8" s="631" t="s">
        <v>918</v>
      </c>
      <c r="G8" s="639" t="s">
        <v>959</v>
      </c>
    </row>
    <row r="9" spans="1:7" ht="18.75" customHeight="1">
      <c r="A9" s="638" t="s">
        <v>957</v>
      </c>
      <c r="B9" s="630" t="s">
        <v>923</v>
      </c>
      <c r="C9" s="636">
        <f>'1-Баланс'!D92</f>
        <v>7279</v>
      </c>
      <c r="D9" s="637">
        <f t="shared" si="0"/>
        <v>150</v>
      </c>
      <c r="E9" s="636">
        <f>'3-Отчет за паричния поток'!C45</f>
        <v>7129</v>
      </c>
      <c r="F9" s="631" t="s">
        <v>922</v>
      </c>
      <c r="G9" s="639" t="s">
        <v>958</v>
      </c>
    </row>
    <row r="10" spans="1:7" ht="18.75" customHeight="1">
      <c r="A10" s="638" t="s">
        <v>957</v>
      </c>
      <c r="B10" s="630" t="s">
        <v>924</v>
      </c>
      <c r="C10" s="636">
        <f>'1-Баланс'!C92</f>
        <v>3849</v>
      </c>
      <c r="D10" s="637">
        <f t="shared" si="0"/>
        <v>139</v>
      </c>
      <c r="E10" s="636">
        <f>'3-Отчет за паричния поток'!C46</f>
        <v>3710</v>
      </c>
      <c r="F10" s="631" t="s">
        <v>925</v>
      </c>
      <c r="G10" s="639" t="s">
        <v>958</v>
      </c>
    </row>
    <row r="11" spans="1:7" ht="18.75" customHeight="1">
      <c r="A11" s="638" t="s">
        <v>957</v>
      </c>
      <c r="B11" s="630" t="s">
        <v>919</v>
      </c>
      <c r="C11" s="636">
        <f>'1-Баланс'!G37</f>
        <v>490017</v>
      </c>
      <c r="D11" s="637">
        <f t="shared" si="0"/>
        <v>0</v>
      </c>
      <c r="E11" s="636">
        <f>'4-Отчет за собствения капитал'!L34</f>
        <v>490017</v>
      </c>
      <c r="F11" s="631" t="s">
        <v>926</v>
      </c>
      <c r="G11" s="639" t="s">
        <v>960</v>
      </c>
    </row>
    <row r="12" spans="1:7" ht="18.75" customHeight="1">
      <c r="A12" s="638" t="s">
        <v>957</v>
      </c>
      <c r="B12" s="630" t="s">
        <v>927</v>
      </c>
      <c r="C12" s="636">
        <f>'1-Баланс'!C36</f>
        <v>0</v>
      </c>
      <c r="D12" s="637" t="e">
        <f t="shared" si="0"/>
        <v>#REF!</v>
      </c>
      <c r="E12" s="636" t="e">
        <f>#REF!+#REF!</f>
        <v>#REF!</v>
      </c>
      <c r="F12" s="631" t="s">
        <v>931</v>
      </c>
      <c r="G12" s="639" t="s">
        <v>961</v>
      </c>
    </row>
    <row r="13" spans="1:7" ht="18.75" customHeight="1">
      <c r="A13" s="638" t="s">
        <v>957</v>
      </c>
      <c r="B13" s="630" t="s">
        <v>928</v>
      </c>
      <c r="C13" s="636">
        <f>'1-Баланс'!C37</f>
        <v>0</v>
      </c>
      <c r="D13" s="637" t="e">
        <f t="shared" si="0"/>
        <v>#REF!</v>
      </c>
      <c r="E13" s="636" t="e">
        <f>#REF!+#REF!</f>
        <v>#REF!</v>
      </c>
      <c r="F13" s="631" t="s">
        <v>932</v>
      </c>
      <c r="G13" s="639" t="s">
        <v>961</v>
      </c>
    </row>
    <row r="14" spans="1:7" ht="18.75" customHeight="1">
      <c r="A14" s="638" t="s">
        <v>957</v>
      </c>
      <c r="B14" s="630" t="s">
        <v>929</v>
      </c>
      <c r="C14" s="636">
        <f>'1-Баланс'!C38</f>
        <v>895</v>
      </c>
      <c r="D14" s="637" t="e">
        <f t="shared" si="0"/>
        <v>#REF!</v>
      </c>
      <c r="E14" s="636" t="e">
        <f>#REF!+#REF!</f>
        <v>#REF!</v>
      </c>
      <c r="F14" s="631" t="s">
        <v>933</v>
      </c>
      <c r="G14" s="639" t="s">
        <v>961</v>
      </c>
    </row>
    <row r="15" spans="1:7" ht="18.75" customHeight="1">
      <c r="A15" s="638" t="s">
        <v>957</v>
      </c>
      <c r="B15" s="630" t="s">
        <v>930</v>
      </c>
      <c r="C15" s="636">
        <f>'1-Баланс'!C39</f>
        <v>29</v>
      </c>
      <c r="D15" s="637" t="e">
        <f t="shared" si="0"/>
        <v>#REF!</v>
      </c>
      <c r="E15" s="636" t="e">
        <f>#REF!+#REF!</f>
        <v>#REF!</v>
      </c>
      <c r="F15" s="631" t="s">
        <v>934</v>
      </c>
      <c r="G15" s="639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 Ivanova</cp:lastModifiedBy>
  <cp:lastPrinted>2018-11-15T14:59:32Z</cp:lastPrinted>
  <dcterms:created xsi:type="dcterms:W3CDTF">2006-09-16T00:00:00Z</dcterms:created>
  <dcterms:modified xsi:type="dcterms:W3CDTF">2018-11-15T15:01:12Z</dcterms:modified>
  <cp:category/>
  <cp:version/>
  <cp:contentType/>
  <cp:contentStatus/>
</cp:coreProperties>
</file>