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<sst xmlns="http://schemas.openxmlformats.org/spreadsheetml/2006/main" count="1077" uniqueCount="882">
  <si>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</si>
  <si>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</si>
  <si>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</si>
  <si>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</si>
  <si>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</si>
  <si>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</si>
  <si>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</si>
  <si>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</si>
  <si>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</si>
  <si>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</si>
  <si>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</si>
  <si>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</si>
  <si>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</si>
  <si>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</si>
  <si>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</si>
  <si>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</si>
  <si>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</si>
  <si>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</si>
  <si>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</si>
  <si>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</si>
  <si>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</si>
  <si>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</si>
  <si>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</si>
  <si>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</si>
  <si>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</si>
  <si>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</si>
  <si>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</si>
  <si>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</si>
  <si>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</si>
  <si>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</si>
  <si>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</si>
  <si>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</si>
  <si>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</si>
  <si>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</si>
  <si>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</si>
  <si>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</si>
  <si>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</si>
  <si>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</si>
  <si>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</si>
  <si>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</si>
  <si>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</si>
  <si>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</si>
  <si>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</si>
  <si>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</si>
  <si>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</si>
  <si>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</si>
  <si>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</si>
  <si>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</si>
  <si>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</si>
  <si>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</si>
  <si>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</si>
  <si>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</si>
  <si>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</si>
  <si>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</si>
  <si>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</si>
  <si>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</si>
  <si>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</si>
  <si>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</si>
  <si>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</si>
  <si>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</si>
  <si>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</si>
  <si>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</si>
  <si>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</si>
  <si>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</si>
  <si>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</si>
  <si>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</si>
  <si>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</si>
  <si>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</si>
  <si>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</si>
  <si>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</si>
  <si>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</si>
  <si>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</si>
  <si>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</si>
  <si>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</si>
  <si>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</si>
  <si>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</si>
  <si>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</si>
  <si>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</si>
  <si>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</si>
  <si>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</si>
  <si>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</si>
  <si>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</si>
  <si>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</si>
  <si>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</si>
  <si>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</si>
  <si>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</si>
  <si>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</si>
  <si>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</si>
  <si>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</si>
  <si>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</si>
  <si>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</si>
  <si>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</si>
  <si>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</si>
  <si>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</si>
  <si>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</si>
  <si>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</si>
  <si>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</si>
  <si>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</si>
  <si>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</si>
  <si>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</si>
  <si>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</si>
  <si>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</si>
  <si>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</si>
  <si>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</si>
  <si>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</si>
  <si>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</si>
  <si>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</si>
  <si>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</si>
  <si>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</si>
  <si>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</si>
  <si>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</si>
  <si>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</si>
  <si>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</si>
  <si>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</si>
  <si>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</si>
  <si>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</si>
  <si>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</si>
  <si>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</si>
  <si>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</si>
  <si>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</si>
  <si>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</si>
  <si>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</si>
  <si>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</si>
  <si>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</si>
  <si>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</si>
  <si>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</si>
  <si>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</si>
  <si>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</si>
  <si>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</si>
  <si>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</si>
  <si>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</si>
  <si>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</si>
  <si>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</si>
  <si>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</si>
  <si>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</si>
  <si>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</si>
  <si>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</si>
  <si>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</si>
  <si>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</si>
  <si>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</si>
  <si>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</si>
  <si>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</si>
  <si>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</si>
  <si>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</si>
  <si>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</si>
  <si>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</si>
  <si>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</si>
  <si>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</si>
  <si>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</si>
  <si>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</si>
  <si>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</si>
  <si>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</si>
  <si>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</si>
  <si>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</si>
  <si>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</si>
  <si>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</si>
  <si>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</si>
  <si>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</si>
  <si>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</si>
  <si>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</si>
  <si>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</si>
  <si>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</si>
  <si>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</si>
  <si>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</si>
  <si>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</si>
  <si>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</si>
  <si>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</si>
  <si>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</si>
  <si>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</si>
  <si>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</si>
  <si>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</si>
  <si>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</si>
  <si>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</si>
  <si>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</si>
  <si>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</si>
  <si>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</si>
  <si>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</si>
  <si>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</si>
  <si>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</si>
  <si>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</si>
  <si>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</si>
  <si>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</si>
  <si>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</si>
  <si>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</si>
  <si>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</si>
  <si>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</si>
  <si>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</si>
  <si>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</si>
  <si>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</si>
  <si>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</si>
  <si>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</si>
  <si>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</si>
  <si>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</si>
  <si>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</si>
  <si>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</si>
  <si>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</si>
  <si>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</si>
  <si>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</si>
  <si>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</si>
  <si>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</si>
  <si>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</si>
  <si>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</si>
  <si>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</si>
  <si>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</si>
  <si>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</si>
  <si>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</si>
  <si>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</si>
  <si>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</si>
  <si>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</si>
  <si>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</si>
  <si>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</si>
  <si>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</si>
  <si>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</si>
  <si>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</si>
  <si>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</si>
  <si>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</si>
  <si>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</si>
  <si>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</si>
  <si>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</si>
  <si>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</si>
  <si>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</si>
  <si>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</si>
  <si>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</si>
  <si>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</si>
  <si>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</si>
  <si>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</si>
  <si>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</si>
  <si>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</si>
  <si>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</si>
  <si>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</si>
  <si>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</si>
  <si>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</si>
  <si>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</si>
  <si>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</si>
  <si>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</si>
  <si>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</si>
  <si>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</si>
  <si>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</si>
  <si>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</si>
  <si>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</si>
  <si>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</si>
  <si>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</si>
  <si>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</si>
  <si>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</si>
  <si>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</si>
  <si>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</si>
  <si>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</si>
  <si>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</si>
  <si>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</si>
  <si>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</si>
  <si>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</si>
  <si>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</si>
  <si>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</si>
  <si>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</si>
  <si>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</si>
  <si>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</si>
  <si>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</si>
  <si>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</si>
  <si>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</si>
  <si>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</si>
  <si>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</si>
  <si>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</si>
  <si>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</si>
  <si>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</si>
  <si>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</si>
  <si>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</si>
  <si>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</si>
  <si>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</si>
  <si>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</si>
  <si>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</si>
  <si>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</si>
  <si>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</si>
  <si>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</si>
  <si>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</si>
  <si>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</si>
  <si>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</si>
  <si>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</si>
  <si>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</si>
  <si>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</si>
  <si>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</si>
  <si>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</si>
  <si>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</si>
  <si>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</si>
  <si>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</si>
  <si>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</si>
  <si>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</si>
  <si>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</si>
  <si>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</si>
  <si>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</si>
  <si>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</si>
  <si>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</si>
  <si>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</si>
  <si>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</si>
  <si>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</si>
  <si>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</si>
  <si>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</si>
  <si>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</si>
  <si>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</si>
  <si>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</si>
  <si>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</si>
  <si>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</si>
  <si>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</si>
  <si>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</si>
  <si>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</si>
  <si>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</si>
  <si>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</si>
  <si>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</si>
  <si>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</si>
  <si>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</si>
  <si>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</si>
  <si>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</si>
  <si>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</si>
  <si>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</si>
  <si>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</si>
  <si>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</si>
  <si>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</si>
  <si>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</si>
  <si>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</si>
  <si>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</si>
  <si>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</si>
  <si>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</si>
  <si>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</si>
  <si>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</si>
  <si>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</si>
  <si>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</si>
  <si>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</si>
  <si>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</si>
  <si>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</si>
  <si>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</si>
  <si>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</si>
  <si>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</si>
  <si>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</si>
  <si>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</si>
  <si>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</si>
  <si>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</si>
  <si>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</si>
  <si>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</si>
  <si>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</si>
  <si>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</si>
  <si>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</si>
  <si>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</si>
  <si>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</si>
  <si>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</si>
  <si>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</si>
  <si>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</si>
  <si>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</si>
  <si>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</si>
  <si>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</si>
  <si>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</si>
  <si>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</si>
  <si>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</si>
  <si>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</si>
  <si>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</si>
  <si>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</si>
  <si>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</si>
  <si>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</si>
  <si>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</si>
  <si>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</si>
  <si>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</si>
  <si>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</si>
  <si>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</si>
  <si>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</si>
  <si>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</si>
  <si>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</si>
  <si>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</si>
  <si>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</si>
  <si>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</si>
  <si>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</si>
  <si>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</si>
  <si>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</si>
  <si>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</si>
  <si>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</si>
  <si>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</si>
  <si>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</si>
  <si>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</si>
  <si>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</si>
  <si>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</si>
  <si>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</si>
  <si>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</si>
  <si>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</si>
  <si>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</si>
  <si>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</si>
  <si>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</si>
  <si>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</si>
  <si>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</si>
  <si>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</si>
  <si>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</si>
  <si>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</si>
  <si>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</si>
  <si>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</si>
  <si>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</si>
  <si>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</si>
  <si>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</si>
  <si>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</si>
  <si>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</si>
  <si>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</si>
  <si>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</si>
  <si>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</si>
  <si>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</si>
  <si>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</si>
  <si>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</si>
  <si>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</si>
  <si>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</si>
  <si>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</si>
  <si>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</si>
  <si>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</si>
  <si>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</si>
  <si>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</si>
  <si>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</si>
  <si>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</si>
  <si>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</si>
  <si>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</si>
  <si>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</si>
  <si>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</si>
  <si>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</si>
  <si>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</si>
  <si>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</si>
  <si>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</si>
  <si>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</si>
  <si>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</si>
  <si>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</si>
  <si>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</si>
  <si>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</si>
  <si>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</si>
  <si>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</si>
  <si>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</si>
  <si>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</si>
  <si>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</si>
  <si>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</si>
  <si>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</si>
  <si>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</si>
  <si>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</si>
  <si>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</si>
  <si>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</si>
  <si>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</si>
  <si>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</si>
  <si>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</si>
  <si>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</si>
  <si>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</si>
  <si>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</si>
  <si>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</si>
  <si>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</si>
  <si>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</si>
  <si>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</si>
  <si>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</si>
  <si>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</si>
  <si>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</si>
  <si>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</si>
  <si>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</si>
  <si>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</si>
  <si>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</si>
  <si>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</si>
  <si>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</si>
  <si>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</si>
  <si>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</si>
  <si>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</si>
  <si>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</si>
  <si>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</si>
  <si>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</si>
  <si>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</si>
  <si>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</si>
  <si>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</si>
  <si>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</si>
  <si>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</si>
  <si>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</si>
  <si>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</si>
  <si>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</si>
  <si>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</si>
  <si>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</si>
  <si>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</si>
  <si>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</si>
  <si>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</si>
  <si>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</si>
  <si>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</si>
  <si>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</si>
  <si>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</si>
  <si>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</si>
  <si>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</si>
  <si>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</si>
  <si>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</si>
  <si>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</si>
  <si>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</si>
  <si>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</si>
  <si>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</si>
  <si>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</si>
  <si>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</si>
  <si>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</si>
  <si>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</si>
  <si>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</si>
  <si>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</si>
  <si>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</si>
  <si>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</si>
  <si>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</si>
  <si>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</si>
  <si>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</si>
  <si>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</si>
  <si>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</si>
  <si>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</si>
  <si>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</si>
  <si>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</si>
  <si>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</si>
  <si>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</si>
  <si>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</si>
  <si>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</si>
  <si>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</si>
  <si>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</si>
  <si>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</si>
  <si>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</si>
  <si>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</si>
  <si>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</si>
  <si>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</si>
  <si>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</si>
  <si>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</si>
  <si>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</si>
  <si>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</si>
  <si>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</si>
  <si>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</si>
  <si>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</si>
  <si>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</si>
  <si>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</si>
  <si>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</si>
  <si>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</si>
  <si>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</si>
  <si>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</si>
  <si>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</si>
  <si>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</si>
  <si>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</si>
  <si>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</si>
  <si>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</si>
  <si>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</si>
  <si>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</si>
  <si>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</si>
  <si>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</si>
  <si>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</si>
  <si>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</si>
  <si>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</si>
  <si>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</si>
  <si>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</si>
  <si>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</si>
  <si>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</si>
  <si>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</si>
  <si>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</si>
  <si>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</si>
  <si>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</si>
  <si>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</si>
  <si>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</si>
  <si>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</si>
  <si>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</si>
  <si>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</si>
  <si>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</si>
  <si>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</si>
  <si>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</si>
  <si>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</si>
  <si>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</si>
  <si>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</si>
  <si>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</si>
  <si>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</si>
  <si>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</si>
  <si>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</si>
  <si>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</si>
  <si>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</si>
  <si>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</si>
  <si>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</si>
  <si>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</si>
  <si>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</si>
  <si>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</si>
  <si>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</si>
  <si>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</si>
  <si>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</si>
  <si>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</si>
  <si>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</si>
  <si>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</si>
  <si>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</si>
  <si>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</si>
  <si>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</si>
  <si>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</si>
  <si>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</si>
  <si>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</si>
  <si>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</si>
  <si>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</si>
  <si>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</si>
  <si>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</si>
  <si>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</si>
  <si>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</si>
  <si>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</si>
  <si>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</si>
  <si>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</si>
  <si>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</si>
  <si>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</si>
  <si>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</si>
  <si>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</si>
  <si>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</si>
  <si>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</si>
  <si>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</si>
  <si>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</si>
  <si>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</si>
  <si>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</si>
  <si>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</si>
  <si>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</si>
  <si>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</si>
  <si>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</si>
  <si>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</si>
  <si>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</si>
  <si>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</si>
  <si>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</si>
  <si>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</si>
  <si>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</si>
  <si>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</si>
  <si>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</si>
  <si>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</si>
  <si>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</si>
  <si>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</si>
  <si>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</si>
  <si>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</si>
  <si>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</si>
  <si>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</si>
  <si>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</si>
  <si>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</si>
  <si>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</si>
  <si>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</si>
  <si>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</si>
  <si>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</si>
  <si>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</si>
  <si>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</si>
  <si>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</si>
  <si>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</si>
  <si>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</si>
  <si>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</si>
  <si>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</si>
  <si>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</si>
  <si>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</si>
  <si>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</si>
  <si>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</si>
  <si>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</si>
  <si>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</si>
  <si>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</si>
  <si>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</si>
  <si>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</si>
  <si>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</si>
  <si>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</si>
  <si>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</si>
  <si>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</si>
  <si>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</si>
  <si>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</si>
  <si>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</si>
  <si>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</si>
  <si>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</si>
  <si>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</si>
  <si>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</si>
  <si>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</si>
  <si>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</si>
  <si>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</si>
  <si>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</si>
  <si>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</si>
  <si>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</si>
  <si>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</si>
  <si>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</si>
  <si>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</si>
  <si>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</si>
  <si>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</si>
  <si>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</si>
  <si>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</si>
  <si>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</si>
  <si>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</si>
  <si>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</si>
  <si>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</si>
  <si>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</si>
  <si>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</si>
  <si>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</si>
  <si>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</si>
  <si>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</si>
  <si>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</si>
  <si>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</si>
  <si>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</si>
  <si>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</si>
  <si>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</si>
  <si>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</si>
  <si>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</si>
  <si>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</si>
  <si>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</si>
  <si>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</si>
  <si>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</si>
  <si>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</si>
  <si>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</si>
  <si>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</si>
  <si>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</si>
  <si>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</si>
  <si>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</si>
  <si>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</si>
  <si>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</si>
  <si>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</si>
  <si>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</si>
  <si>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</si>
  <si>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</si>
  <si>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</si>
  <si>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</si>
  <si>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</si>
  <si>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</si>
  <si>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</si>
  <si>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</si>
  <si>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</si>
  <si>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</si>
  <si>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</si>
  <si>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</si>
  <si>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</si>
  <si>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</si>
  <si>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</si>
  <si>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</si>
  <si>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</si>
  <si>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</si>
  <si>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</si>
  <si>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</si>
  <si>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</si>
  <si>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</si>
  <si>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</si>
  <si>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</si>
  <si>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</si>
  <si>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</si>
  <si>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</si>
  <si>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</si>
  <si>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</si>
  <si>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</si>
  <si>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</si>
  <si>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</si>
  <si>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</si>
  <si>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</si>
  <si>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</si>
  <si>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</si>
  <si>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</si>
  <si>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</si>
  <si>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</si>
  <si>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</si>
  <si>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</si>
  <si>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</si>
  <si>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</si>
  <si>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</si>
  <si>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</si>
  <si>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</si>
  <si>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</si>
  <si>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</si>
  <si>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</si>
  <si>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</si>
  <si>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</si>
  <si>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</si>
  <si>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</si>
  <si>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</si>
  <si>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</si>
  <si>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</si>
  <si>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</si>
  <si>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</si>
  <si>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</si>
  <si>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</si>
  <si>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</si>
  <si>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</si>
  <si>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</si>
  <si>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</si>
  <si>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</si>
  <si>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</si>
  <si>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</si>
  <si>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</si>
  <si>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</si>
  <si>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</si>
  <si>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</si>
  <si>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</si>
  <si>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</si>
  <si>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</si>
  <si>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</si>
  <si>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</si>
  <si>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</si>
  <si>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</si>
  <si>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</si>
  <si>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</si>
  <si>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</si>
  <si>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</si>
  <si>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</si>
  <si>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</si>
  <si>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</si>
  <si>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</si>
  <si>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</si>
  <si>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</si>
  <si>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</si>
  <si>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</si>
  <si>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</si>
  <si>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</si>
  <si>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</si>
  <si>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</si>
  <si>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</si>
  <si>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</si>
  <si>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</si>
  <si>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</si>
  <si>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</si>
  <si>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</si>
  <si>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</si>
  <si>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</si>
  <si>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</si>
  <si>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</si>
  <si>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</si>
  <si>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</si>
  <si>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</si>
  <si>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</si>
  <si>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</si>
  <si>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</si>
  <si>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</si>
  <si>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</si>
  <si>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</si>
  <si>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</si>
  <si>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</si>
  <si>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</si>
  <si>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</si>
  <si>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</si>
  <si>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</si>
  <si>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</si>
  <si>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</si>
  <si>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</si>
  <si>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</si>
  <si>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</si>
  <si>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</si>
  <si>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</si>
  <si>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</si>
  <si>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</si>
  <si>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</si>
  <si>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</si>
  <si>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</si>
  <si>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</si>
  <si>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</si>
  <si>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</si>
  <si>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</si>
  <si>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</si>
  <si>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</si>
  <si>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</si>
  <si>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</si>
  <si>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</si>
  <si>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</si>
  <si>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</si>
  <si>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</si>
  <si>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</si>
  <si>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</si>
  <si>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</si>
  <si>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</si>
  <si>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</si>
  <si>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</si>
  <si>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</si>
  <si>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</si>
  <si>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</si>
  <si>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</si>
  <si>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</si>
  <si>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</si>
  <si>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</si>
  <si>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</si>
  <si>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</si>
  <si>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</si>
  <si>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</si>
  <si>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</si>
  <si>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</si>
  <si>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</si>
  <si>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</si>
  <si>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"ПАМПОРОВО" АД ПАМПОРОВО</t>
  </si>
  <si>
    <t>НЕКОНСОЛИДИРАН</t>
  </si>
  <si>
    <t>Съставител:Славка Диджова</t>
  </si>
  <si>
    <t>Ръководител:Мариан Беляков</t>
  </si>
  <si>
    <t>1.ЗПАД "БЪЛГАРИЯ" СОФИЯ</t>
  </si>
  <si>
    <t>Сл. Джиджова</t>
  </si>
  <si>
    <t>М. Беляков</t>
  </si>
  <si>
    <t>М.Беляков</t>
  </si>
  <si>
    <t>Сл.Джиджова</t>
  </si>
  <si>
    <t>30,09,2012 ГОДИНА</t>
  </si>
  <si>
    <t>Дата на съставяне:31,01,2013</t>
  </si>
  <si>
    <t>ПРЕДВАРИТЕЛЕН</t>
  </si>
  <si>
    <t>31.12.2012 г.</t>
  </si>
  <si>
    <t>ОТЧЕТ ЗА ДОХОДИТЕ                           ПРЕДВАРИТЕЛЕН</t>
  </si>
  <si>
    <t>31,12,2012 ГОДИНА</t>
  </si>
  <si>
    <t xml:space="preserve"> ОТЧЕТ ЗА ПАРИЧНИТЕ ПОТОЦИ ПО ПРЕКИЯ МЕТОД     ПРЕДВАРИТЕЛЕН</t>
  </si>
  <si>
    <t xml:space="preserve">Дата на съставяне:     31,01,2013                                  </t>
  </si>
  <si>
    <t xml:space="preserve">Дата  на съставяне: .31,01,2013                                                                                                                              </t>
  </si>
  <si>
    <t>31.12.2012 г.           ПРЕДВАРИТЕЛЕН</t>
  </si>
  <si>
    <t>31.12.2012</t>
  </si>
  <si>
    <t xml:space="preserve">                                                                      СПРАВКА ЗА НЕТЕКУЩИТЕ АКТИВИ     ПРЕДВАРИТЕЛЕН</t>
  </si>
  <si>
    <t xml:space="preserve">Дата на съставяне:31.01.2013 Г.                  </t>
  </si>
  <si>
    <t>Дата на съставяне:31.01.2013 г.</t>
  </si>
  <si>
    <t>Отчетен период: 31.12.2012 г.</t>
  </si>
  <si>
    <r>
      <t xml:space="preserve">Отчетен период:           31.12.2012 г.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</si>
  <si>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 31,01,2013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</si>
</sst>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4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1" applyNumberFormat="0" applyAlignment="0" applyProtection="0"/>
    <xf numFmtId="0" fontId="30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39" fillId="15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1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15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17" borderId="10" xfId="63" applyNumberFormat="1" applyFont="1" applyFill="1" applyBorder="1" applyAlignment="1" applyProtection="1">
      <alignment vertical="center"/>
      <protection locked="0"/>
    </xf>
    <xf numFmtId="1" fontId="12" fillId="7" borderId="10" xfId="63" applyNumberFormat="1" applyFont="1" applyFill="1" applyBorder="1" applyAlignment="1" applyProtection="1">
      <alignment vertical="center"/>
      <protection locked="0"/>
    </xf>
    <xf numFmtId="1" fontId="12" fillId="18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17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17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18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7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18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7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15" borderId="14" xfId="59" applyNumberFormat="1" applyFont="1" applyFill="1" applyBorder="1" applyAlignment="1" applyProtection="1">
      <alignment horizontal="left" vertical="center" wrapText="1"/>
      <protection/>
    </xf>
    <xf numFmtId="1" fontId="12" fillId="15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17" borderId="10" xfId="56" applyNumberFormat="1" applyFont="1" applyFill="1" applyBorder="1" applyAlignment="1" applyProtection="1">
      <alignment horizontal="right"/>
      <protection locked="0"/>
    </xf>
    <xf numFmtId="1" fontId="12" fillId="18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17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70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17" borderId="12" xfId="61" applyNumberFormat="1" applyFont="1" applyFill="1" applyBorder="1" applyAlignment="1" applyProtection="1">
      <alignment vertical="top" wrapText="1"/>
      <protection locked="0"/>
    </xf>
    <xf numFmtId="1" fontId="9" fillId="17" borderId="17" xfId="61" applyNumberFormat="1" applyFont="1" applyFill="1" applyBorder="1" applyAlignment="1" applyProtection="1">
      <alignment vertical="top" wrapText="1"/>
      <protection locked="0"/>
    </xf>
    <xf numFmtId="1" fontId="9" fillId="18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7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18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19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15" borderId="13" xfId="64" applyFont="1" applyFill="1" applyBorder="1" applyAlignment="1">
      <alignment horizontal="centerContinuous" vertical="center" wrapText="1"/>
      <protection/>
    </xf>
    <xf numFmtId="0" fontId="11" fillId="15" borderId="11" xfId="64" applyFont="1" applyFill="1" applyBorder="1" applyAlignment="1">
      <alignment horizontal="centerContinuous" vertical="center" wrapText="1"/>
      <protection/>
    </xf>
    <xf numFmtId="1" fontId="12" fillId="15" borderId="12" xfId="64" applyNumberFormat="1" applyFont="1" applyFill="1" applyBorder="1" applyAlignment="1" applyProtection="1">
      <alignment vertical="center"/>
      <protection locked="0"/>
    </xf>
    <xf numFmtId="1" fontId="12" fillId="15" borderId="14" xfId="64" applyNumberFormat="1" applyFont="1" applyFill="1" applyBorder="1" applyAlignment="1" applyProtection="1">
      <alignment vertical="center"/>
      <protection locked="0"/>
    </xf>
    <xf numFmtId="1" fontId="12" fillId="15" borderId="16" xfId="64" applyNumberFormat="1" applyFont="1" applyFill="1" applyBorder="1" applyAlignment="1" applyProtection="1">
      <alignment vertical="center"/>
      <protection locked="0"/>
    </xf>
    <xf numFmtId="1" fontId="12" fillId="17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17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17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15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15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25" fillId="19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19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19" borderId="10" xfId="61" applyNumberFormat="1" applyFont="1" applyFill="1" applyBorder="1" applyAlignment="1" applyProtection="1">
      <alignment vertical="top"/>
      <protection/>
    </xf>
    <xf numFmtId="0" fontId="25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2" borderId="17" xfId="61" applyNumberFormat="1" applyFont="1" applyFill="1" applyBorder="1" applyAlignment="1" applyProtection="1">
      <alignment vertical="top" wrapText="1"/>
      <protection locked="0"/>
    </xf>
    <xf numFmtId="1" fontId="9" fillId="2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15" borderId="10" xfId="59" applyNumberFormat="1" applyFont="1" applyFill="1" applyBorder="1" applyAlignment="1" applyProtection="1">
      <alignment vertical="justify" wrapText="1"/>
      <protection/>
    </xf>
    <xf numFmtId="0" fontId="12" fillId="15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15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15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7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24" fillId="19" borderId="10" xfId="61" applyFont="1" applyFill="1" applyBorder="1" applyAlignment="1" applyProtection="1">
      <alignment horizontal="left" vertical="top" wrapText="1"/>
      <protection/>
    </xf>
    <xf numFmtId="1" fontId="24" fillId="19" borderId="10" xfId="61" applyNumberFormat="1" applyFont="1" applyFill="1" applyBorder="1" applyAlignment="1" applyProtection="1">
      <alignment vertical="top" wrapText="1"/>
      <protection/>
    </xf>
    <xf numFmtId="0" fontId="24" fillId="19" borderId="37" xfId="61" applyFont="1" applyFill="1" applyBorder="1" applyAlignment="1" applyProtection="1">
      <alignment horizontal="left" vertical="top" wrapText="1"/>
      <protection/>
    </xf>
    <xf numFmtId="0" fontId="24" fillId="19" borderId="29" xfId="61" applyFont="1" applyFill="1" applyBorder="1" applyAlignment="1" applyProtection="1">
      <alignment vertical="top" wrapText="1"/>
      <protection/>
    </xf>
    <xf numFmtId="0" fontId="24" fillId="19" borderId="38" xfId="61" applyFont="1" applyFill="1" applyBorder="1" applyAlignment="1" applyProtection="1">
      <alignment vertical="top" wrapText="1"/>
      <protection/>
    </xf>
    <xf numFmtId="49" fontId="24" fillId="19" borderId="36" xfId="61" applyNumberFormat="1" applyFont="1" applyFill="1" applyBorder="1" applyAlignment="1" applyProtection="1">
      <alignment vertical="center" wrapText="1"/>
      <protection/>
    </xf>
    <xf numFmtId="0" fontId="24" fillId="19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1" fillId="0" borderId="0" xfId="64" applyFont="1" applyBorder="1" applyAlignment="1" applyProtection="1">
      <alignment horizontal="left" wrapText="1"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17" borderId="10" xfId="59" applyNumberFormat="1" applyFont="1" applyFill="1" applyBorder="1" applyAlignment="1" applyProtection="1">
      <alignment vertical="center"/>
      <protection locked="0"/>
    </xf>
    <xf numFmtId="1" fontId="12" fillId="17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6" xfId="63" applyNumberFormat="1" applyFont="1" applyFill="1" applyBorder="1" applyAlignment="1" applyProtection="1">
      <alignment vertical="center"/>
      <protection/>
    </xf>
    <xf numFmtId="0" fontId="12" fillId="0" borderId="32" xfId="61" applyFont="1" applyBorder="1" applyAlignment="1" applyProtection="1">
      <alignment horizontal="left" vertical="top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49" fontId="3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12" fillId="7" borderId="10" xfId="59" applyNumberFormat="1" applyFont="1" applyFill="1" applyBorder="1" applyAlignment="1" applyProtection="1">
      <alignment vertical="center" wrapText="1"/>
      <protection locked="0"/>
    </xf>
    <xf numFmtId="1" fontId="12" fillId="15" borderId="10" xfId="62" applyNumberFormat="1" applyFont="1" applyFill="1" applyBorder="1" applyAlignment="1" applyProtection="1">
      <alignment wrapText="1"/>
      <protection locked="0"/>
    </xf>
    <xf numFmtId="0" fontId="11" fillId="0" borderId="23" xfId="59" applyFont="1" applyBorder="1" applyAlignment="1" applyProtection="1">
      <alignment horizontal="center" vertical="center" wrapText="1"/>
      <protection/>
    </xf>
    <xf numFmtId="0" fontId="11" fillId="0" borderId="25" xfId="59" applyFont="1" applyBorder="1" applyAlignment="1" applyProtection="1">
      <alignment horizontal="center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26" fillId="0" borderId="0" xfId="63" applyFont="1" applyAlignment="1" applyProtection="1">
      <alignment horizontal="left" wrapText="1"/>
      <protection locked="0"/>
    </xf>
    <xf numFmtId="0" fontId="10" fillId="0" borderId="0" xfId="62" applyFont="1" applyFill="1" applyAlignment="1" applyProtection="1">
      <alignment horizontal="center" wrapText="1"/>
      <protection locked="0"/>
    </xf>
    <xf numFmtId="0" fontId="11" fillId="0" borderId="0" xfId="64" applyFont="1" applyAlignment="1">
      <alignment horizontal="center" wrapText="1"/>
      <protection/>
    </xf>
    <xf numFmtId="0" fontId="11" fillId="0" borderId="0" xfId="64" applyFont="1" applyBorder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14" fontId="11" fillId="0" borderId="0" xfId="61" applyNumberFormat="1" applyFont="1" applyBorder="1" applyAlignment="1" applyProtection="1">
      <alignment horizontal="left" vertical="top" wrapText="1"/>
      <protection locked="0"/>
    </xf>
    <xf numFmtId="0" fontId="12" fillId="0" borderId="0" xfId="59" applyFont="1" applyAlignment="1" applyProtection="1">
      <alignment horizontal="center"/>
      <protection locked="0"/>
    </xf>
    <xf numFmtId="0" fontId="12" fillId="0" borderId="0" xfId="59" applyFont="1" applyAlignment="1" applyProtection="1">
      <alignment horizontal="right"/>
      <protection locked="0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11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4" fillId="0" borderId="0" xfId="59" applyFont="1" applyAlignment="1" applyProtection="1">
      <alignment horizontal="left"/>
      <protection locked="0"/>
    </xf>
    <xf numFmtId="0" fontId="11" fillId="0" borderId="32" xfId="6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1" fillId="0" borderId="18" xfId="59" applyFont="1" applyBorder="1" applyAlignment="1" applyProtection="1">
      <alignment horizontal="center" vertical="center" wrapText="1"/>
      <protection/>
    </xf>
    <xf numFmtId="0" fontId="11" fillId="0" borderId="24" xfId="59" applyFont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1" fillId="0" borderId="0" xfId="56" applyFont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49" fontId="11" fillId="0" borderId="0" xfId="5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58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75" zoomScaleNormal="75" zoomScalePageLayoutView="0" workbookViewId="0" topLeftCell="A81">
      <selection activeCell="G32" sqref="G32"/>
    </sheetView>
  </sheetViews>
  <sheetFormatPr defaultColWidth="9.25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 t="s">
        <v>867</v>
      </c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4" t="s">
        <v>856</v>
      </c>
      <c r="F3" s="272" t="s">
        <v>2</v>
      </c>
      <c r="G3" s="225"/>
      <c r="H3" s="594">
        <v>830166943</v>
      </c>
    </row>
    <row r="4" spans="1:8" ht="28.5">
      <c r="A4" s="203" t="s">
        <v>3</v>
      </c>
      <c r="B4" s="582"/>
      <c r="C4" s="582"/>
      <c r="D4" s="583"/>
      <c r="E4" s="575" t="s">
        <v>865</v>
      </c>
      <c r="F4" s="223" t="s">
        <v>4</v>
      </c>
      <c r="G4" s="224"/>
      <c r="H4" s="594" t="s">
        <v>159</v>
      </c>
    </row>
    <row r="5" spans="1:8" ht="15">
      <c r="A5" s="203" t="s">
        <v>5</v>
      </c>
      <c r="B5" s="267"/>
      <c r="C5" s="267"/>
      <c r="D5" s="267"/>
      <c r="E5" s="595" t="s">
        <v>857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4" t="s">
        <v>16</v>
      </c>
      <c r="B9" s="284"/>
      <c r="C9" s="285"/>
      <c r="D9" s="286"/>
      <c r="E9" s="552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v>561</v>
      </c>
      <c r="D11" s="204">
        <v>561</v>
      </c>
      <c r="E11" s="292" t="s">
        <v>22</v>
      </c>
      <c r="F11" s="297" t="s">
        <v>23</v>
      </c>
      <c r="G11" s="205">
        <v>1076</v>
      </c>
      <c r="H11" s="205">
        <v>1076</v>
      </c>
    </row>
    <row r="12" spans="1:8" ht="15">
      <c r="A12" s="290" t="s">
        <v>24</v>
      </c>
      <c r="B12" s="296" t="s">
        <v>25</v>
      </c>
      <c r="C12" s="204">
        <v>11935</v>
      </c>
      <c r="D12" s="204">
        <v>12218</v>
      </c>
      <c r="E12" s="292" t="s">
        <v>26</v>
      </c>
      <c r="F12" s="297" t="s">
        <v>27</v>
      </c>
      <c r="G12" s="206"/>
      <c r="H12" s="206"/>
    </row>
    <row r="13" spans="1:8" ht="15">
      <c r="A13" s="290" t="s">
        <v>28</v>
      </c>
      <c r="B13" s="296" t="s">
        <v>29</v>
      </c>
      <c r="C13" s="204">
        <v>4820</v>
      </c>
      <c r="D13" s="204">
        <v>5170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v>15625</v>
      </c>
      <c r="D14" s="204">
        <v>16541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v>1417</v>
      </c>
      <c r="D15" s="204">
        <v>1526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v>325</v>
      </c>
      <c r="D16" s="204">
        <v>421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v>5106</v>
      </c>
      <c r="D17" s="204">
        <v>3111</v>
      </c>
      <c r="E17" s="298" t="s">
        <v>46</v>
      </c>
      <c r="F17" s="300" t="s">
        <v>47</v>
      </c>
      <c r="G17" s="207">
        <f>G11+G14+G15+G16</f>
        <v>1076</v>
      </c>
      <c r="H17" s="207">
        <f>H11+H14+H15+H16</f>
        <v>1076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v>348</v>
      </c>
      <c r="D18" s="204">
        <v>399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40137</v>
      </c>
      <c r="D19" s="208">
        <f>SUM(D11:D18)</f>
        <v>39947</v>
      </c>
      <c r="E19" s="292" t="s">
        <v>53</v>
      </c>
      <c r="F19" s="297" t="s">
        <v>54</v>
      </c>
      <c r="G19" s="205"/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>
        <v>342</v>
      </c>
      <c r="H20" s="211">
        <v>358</v>
      </c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20057</v>
      </c>
      <c r="H21" s="209">
        <f>SUM(H22:H24)</f>
        <v>20057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960</v>
      </c>
      <c r="H22" s="205">
        <v>960</v>
      </c>
    </row>
    <row r="23" spans="1:13" ht="15">
      <c r="A23" s="290" t="s">
        <v>66</v>
      </c>
      <c r="B23" s="296" t="s">
        <v>67</v>
      </c>
      <c r="C23" s="204">
        <v>314</v>
      </c>
      <c r="D23" s="204">
        <v>343</v>
      </c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>
        <v>14</v>
      </c>
      <c r="D24" s="204">
        <v>21</v>
      </c>
      <c r="E24" s="292" t="s">
        <v>72</v>
      </c>
      <c r="F24" s="297" t="s">
        <v>73</v>
      </c>
      <c r="G24" s="205">
        <v>19097</v>
      </c>
      <c r="H24" s="205">
        <v>19097</v>
      </c>
    </row>
    <row r="25" spans="1:18" ht="15">
      <c r="A25" s="290" t="s">
        <v>74</v>
      </c>
      <c r="B25" s="296" t="s">
        <v>75</v>
      </c>
      <c r="C25" s="204"/>
      <c r="D25" s="204"/>
      <c r="E25" s="308" t="s">
        <v>76</v>
      </c>
      <c r="F25" s="300" t="s">
        <v>77</v>
      </c>
      <c r="G25" s="207">
        <f>G19+G20+G21</f>
        <v>20399</v>
      </c>
      <c r="H25" s="207">
        <f>H19+H20+H21</f>
        <v>20415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v>2316</v>
      </c>
      <c r="D26" s="204">
        <v>2916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2644</v>
      </c>
      <c r="D27" s="208">
        <f>SUM(D23:D26)</f>
        <v>3280</v>
      </c>
      <c r="E27" s="308" t="s">
        <v>83</v>
      </c>
      <c r="F27" s="297" t="s">
        <v>84</v>
      </c>
      <c r="G27" s="207">
        <f>SUM(G28:G30)</f>
        <v>-9013</v>
      </c>
      <c r="H27" s="207">
        <f>SUM(H28:H30)</f>
        <v>-6375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v>80</v>
      </c>
      <c r="H28" s="205">
        <v>62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v>-9093</v>
      </c>
      <c r="H29" s="390">
        <v>-6437</v>
      </c>
      <c r="M29" s="210"/>
    </row>
    <row r="30" spans="1:8" ht="15">
      <c r="A30" s="290" t="s">
        <v>90</v>
      </c>
      <c r="B30" s="296" t="s">
        <v>91</v>
      </c>
      <c r="C30" s="204"/>
      <c r="D30" s="204"/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>
        <v>3899</v>
      </c>
      <c r="H31" s="205"/>
      <c r="M31" s="210"/>
    </row>
    <row r="32" spans="1:15" ht="15">
      <c r="A32" s="290" t="s">
        <v>98</v>
      </c>
      <c r="B32" s="305" t="s">
        <v>99</v>
      </c>
      <c r="C32" s="208">
        <f>C30+C31</f>
        <v>0</v>
      </c>
      <c r="D32" s="208">
        <f>D30+D31</f>
        <v>0</v>
      </c>
      <c r="E32" s="298" t="s">
        <v>100</v>
      </c>
      <c r="F32" s="297" t="s">
        <v>101</v>
      </c>
      <c r="G32" s="390"/>
      <c r="H32" s="390">
        <v>-2638</v>
      </c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-5114</v>
      </c>
      <c r="H33" s="207">
        <f>H27+H31+H32</f>
        <v>-9013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845</v>
      </c>
      <c r="B34" s="299" t="s">
        <v>105</v>
      </c>
      <c r="C34" s="208">
        <f>SUM(C35:C38)</f>
        <v>30</v>
      </c>
      <c r="D34" s="208">
        <f>SUM(D35:D38)</f>
        <v>30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/>
      <c r="D35" s="204"/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/>
      <c r="D36" s="204"/>
      <c r="E36" s="292" t="s">
        <v>110</v>
      </c>
      <c r="F36" s="316" t="s">
        <v>111</v>
      </c>
      <c r="G36" s="207">
        <f>G25+G17+G33</f>
        <v>16361</v>
      </c>
      <c r="H36" s="207">
        <f>H25+H17+H33</f>
        <v>12478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/>
      <c r="D37" s="204"/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>
        <v>30</v>
      </c>
      <c r="D38" s="204">
        <v>30</v>
      </c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3" t="s">
        <v>118</v>
      </c>
      <c r="F39" s="316" t="s">
        <v>119</v>
      </c>
      <c r="G39" s="211"/>
      <c r="H39" s="211"/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3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/>
      <c r="H43" s="205"/>
      <c r="M43" s="210"/>
    </row>
    <row r="44" spans="1:8" ht="15">
      <c r="A44" s="290" t="s">
        <v>132</v>
      </c>
      <c r="B44" s="319" t="s">
        <v>133</v>
      </c>
      <c r="C44" s="204"/>
      <c r="D44" s="204"/>
      <c r="E44" s="323" t="s">
        <v>134</v>
      </c>
      <c r="F44" s="297" t="s">
        <v>135</v>
      </c>
      <c r="G44" s="205">
        <v>661</v>
      </c>
      <c r="H44" s="205">
        <v>1291</v>
      </c>
    </row>
    <row r="45" spans="1:15" ht="15">
      <c r="A45" s="290" t="s">
        <v>136</v>
      </c>
      <c r="B45" s="304" t="s">
        <v>137</v>
      </c>
      <c r="C45" s="208">
        <f>C34+C39+C44</f>
        <v>30</v>
      </c>
      <c r="D45" s="208">
        <f>D34+D39+D44</f>
        <v>30</v>
      </c>
      <c r="E45" s="306" t="s">
        <v>138</v>
      </c>
      <c r="F45" s="297" t="s">
        <v>139</v>
      </c>
      <c r="G45" s="205"/>
      <c r="H45" s="205"/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/>
      <c r="H46" s="205"/>
    </row>
    <row r="47" spans="1:13" ht="15">
      <c r="A47" s="290" t="s">
        <v>143</v>
      </c>
      <c r="B47" s="296" t="s">
        <v>144</v>
      </c>
      <c r="C47" s="204"/>
      <c r="D47" s="204"/>
      <c r="E47" s="306" t="s">
        <v>145</v>
      </c>
      <c r="F47" s="297" t="s">
        <v>146</v>
      </c>
      <c r="G47" s="205"/>
      <c r="H47" s="205"/>
      <c r="M47" s="210"/>
    </row>
    <row r="48" spans="1:8" ht="15">
      <c r="A48" s="290" t="s">
        <v>147</v>
      </c>
      <c r="B48" s="299" t="s">
        <v>148</v>
      </c>
      <c r="C48" s="204"/>
      <c r="D48" s="204"/>
      <c r="E48" s="292" t="s">
        <v>149</v>
      </c>
      <c r="F48" s="297" t="s">
        <v>150</v>
      </c>
      <c r="G48" s="205">
        <v>236</v>
      </c>
      <c r="H48" s="205">
        <v>406</v>
      </c>
    </row>
    <row r="49" spans="1:18" ht="15">
      <c r="A49" s="290" t="s">
        <v>151</v>
      </c>
      <c r="B49" s="296" t="s">
        <v>152</v>
      </c>
      <c r="C49" s="204"/>
      <c r="D49" s="204"/>
      <c r="E49" s="306" t="s">
        <v>51</v>
      </c>
      <c r="F49" s="300" t="s">
        <v>153</v>
      </c>
      <c r="G49" s="207">
        <f>SUM(G43:G48)</f>
        <v>897</v>
      </c>
      <c r="H49" s="207">
        <f>SUM(H43:H48)</f>
        <v>1697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/>
      <c r="D50" s="204"/>
      <c r="E50" s="292"/>
      <c r="F50" s="297"/>
      <c r="G50" s="307"/>
      <c r="H50" s="207"/>
    </row>
    <row r="51" spans="1:15" ht="15">
      <c r="A51" s="290" t="s">
        <v>155</v>
      </c>
      <c r="B51" s="304" t="s">
        <v>156</v>
      </c>
      <c r="C51" s="208">
        <f>SUM(C47:C50)</f>
        <v>0</v>
      </c>
      <c r="D51" s="208">
        <f>SUM(D47:D50)</f>
        <v>0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15">
      <c r="A54" s="290" t="s">
        <v>166</v>
      </c>
      <c r="B54" s="304" t="s">
        <v>167</v>
      </c>
      <c r="C54" s="204">
        <v>681</v>
      </c>
      <c r="D54" s="204">
        <v>681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43492</v>
      </c>
      <c r="D55" s="208">
        <f>D19+D20+D21+D27+D32+D45+D51+D53+D54</f>
        <v>43938</v>
      </c>
      <c r="E55" s="292" t="s">
        <v>172</v>
      </c>
      <c r="F55" s="316" t="s">
        <v>173</v>
      </c>
      <c r="G55" s="207">
        <f>G49+G51+G52+G53+G54</f>
        <v>897</v>
      </c>
      <c r="H55" s="207">
        <f>H49+H51+H52+H53+H54</f>
        <v>1697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5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8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v>144</v>
      </c>
      <c r="D58" s="204">
        <v>50</v>
      </c>
      <c r="E58" s="292" t="s">
        <v>127</v>
      </c>
      <c r="F58" s="327"/>
      <c r="G58" s="307"/>
      <c r="H58" s="207"/>
    </row>
    <row r="59" spans="1:13" ht="15">
      <c r="A59" s="290" t="s">
        <v>179</v>
      </c>
      <c r="B59" s="296" t="s">
        <v>180</v>
      </c>
      <c r="C59" s="204"/>
      <c r="D59" s="204"/>
      <c r="E59" s="306" t="s">
        <v>181</v>
      </c>
      <c r="F59" s="297" t="s">
        <v>182</v>
      </c>
      <c r="G59" s="205">
        <v>650</v>
      </c>
      <c r="H59" s="205">
        <v>840</v>
      </c>
      <c r="M59" s="210"/>
    </row>
    <row r="60" spans="1:8" ht="15">
      <c r="A60" s="290" t="s">
        <v>183</v>
      </c>
      <c r="B60" s="296" t="s">
        <v>184</v>
      </c>
      <c r="C60" s="204">
        <v>80</v>
      </c>
      <c r="D60" s="204">
        <v>61</v>
      </c>
      <c r="E60" s="292" t="s">
        <v>185</v>
      </c>
      <c r="F60" s="297" t="s">
        <v>186</v>
      </c>
      <c r="G60" s="205"/>
      <c r="H60" s="205"/>
    </row>
    <row r="61" spans="1:18" ht="15">
      <c r="A61" s="290" t="s">
        <v>187</v>
      </c>
      <c r="B61" s="299" t="s">
        <v>188</v>
      </c>
      <c r="C61" s="204"/>
      <c r="D61" s="204"/>
      <c r="E61" s="298" t="s">
        <v>189</v>
      </c>
      <c r="F61" s="327" t="s">
        <v>190</v>
      </c>
      <c r="G61" s="207">
        <f>SUM(G62:G68)</f>
        <v>28101</v>
      </c>
      <c r="H61" s="207">
        <f>SUM(H62:H68)</f>
        <v>30304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>
        <v>26341</v>
      </c>
      <c r="H62" s="205">
        <v>29335</v>
      </c>
    </row>
    <row r="63" spans="1:13" ht="15">
      <c r="A63" s="290" t="s">
        <v>195</v>
      </c>
      <c r="B63" s="296" t="s">
        <v>196</v>
      </c>
      <c r="C63" s="204"/>
      <c r="D63" s="204"/>
      <c r="E63" s="292" t="s">
        <v>197</v>
      </c>
      <c r="F63" s="297" t="s">
        <v>198</v>
      </c>
      <c r="G63" s="205"/>
      <c r="H63" s="205"/>
      <c r="M63" s="210"/>
    </row>
    <row r="64" spans="1:15" ht="15">
      <c r="A64" s="290" t="s">
        <v>51</v>
      </c>
      <c r="B64" s="304" t="s">
        <v>199</v>
      </c>
      <c r="C64" s="208">
        <f>SUM(C58:C63)</f>
        <v>224</v>
      </c>
      <c r="D64" s="208">
        <f>SUM(D58:D63)</f>
        <v>111</v>
      </c>
      <c r="E64" s="292" t="s">
        <v>200</v>
      </c>
      <c r="F64" s="297" t="s">
        <v>201</v>
      </c>
      <c r="G64" s="205">
        <v>538</v>
      </c>
      <c r="H64" s="205">
        <v>477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867</v>
      </c>
      <c r="H65" s="205">
        <v>283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176</v>
      </c>
      <c r="H66" s="205">
        <v>144</v>
      </c>
    </row>
    <row r="67" spans="1:8" ht="15">
      <c r="A67" s="290" t="s">
        <v>207</v>
      </c>
      <c r="B67" s="296" t="s">
        <v>208</v>
      </c>
      <c r="C67" s="204">
        <v>2</v>
      </c>
      <c r="D67" s="204"/>
      <c r="E67" s="292" t="s">
        <v>209</v>
      </c>
      <c r="F67" s="297" t="s">
        <v>210</v>
      </c>
      <c r="G67" s="205">
        <v>62</v>
      </c>
      <c r="H67" s="205">
        <v>50</v>
      </c>
    </row>
    <row r="68" spans="1:8" ht="15">
      <c r="A68" s="290" t="s">
        <v>211</v>
      </c>
      <c r="B68" s="296" t="s">
        <v>212</v>
      </c>
      <c r="C68" s="204">
        <v>893</v>
      </c>
      <c r="D68" s="204">
        <v>254</v>
      </c>
      <c r="E68" s="292" t="s">
        <v>213</v>
      </c>
      <c r="F68" s="297" t="s">
        <v>214</v>
      </c>
      <c r="G68" s="205">
        <v>117</v>
      </c>
      <c r="H68" s="205">
        <v>15</v>
      </c>
    </row>
    <row r="69" spans="1:8" ht="15">
      <c r="A69" s="290" t="s">
        <v>215</v>
      </c>
      <c r="B69" s="296" t="s">
        <v>216</v>
      </c>
      <c r="C69" s="204">
        <v>179</v>
      </c>
      <c r="D69" s="204">
        <v>130</v>
      </c>
      <c r="E69" s="306" t="s">
        <v>78</v>
      </c>
      <c r="F69" s="297" t="s">
        <v>217</v>
      </c>
      <c r="G69" s="205">
        <v>132</v>
      </c>
      <c r="H69" s="205">
        <v>117</v>
      </c>
    </row>
    <row r="70" spans="1:8" ht="15">
      <c r="A70" s="290" t="s">
        <v>218</v>
      </c>
      <c r="B70" s="296" t="s">
        <v>219</v>
      </c>
      <c r="C70" s="204"/>
      <c r="D70" s="204"/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>
        <v>29</v>
      </c>
      <c r="D71" s="204">
        <v>33</v>
      </c>
      <c r="E71" s="308" t="s">
        <v>46</v>
      </c>
      <c r="F71" s="328" t="s">
        <v>224</v>
      </c>
      <c r="G71" s="214">
        <f>G59+G60+G61+G69+G70</f>
        <v>28883</v>
      </c>
      <c r="H71" s="214">
        <f>H59+H60+H61+H69+H70</f>
        <v>31261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>
        <v>2</v>
      </c>
      <c r="D72" s="204">
        <v>16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/>
      <c r="D73" s="204"/>
      <c r="E73" s="216"/>
      <c r="F73" s="332"/>
      <c r="G73" s="333"/>
      <c r="H73" s="334"/>
    </row>
    <row r="74" spans="1:8" ht="15">
      <c r="A74" s="290" t="s">
        <v>229</v>
      </c>
      <c r="B74" s="296" t="s">
        <v>230</v>
      </c>
      <c r="C74" s="204">
        <v>192</v>
      </c>
      <c r="D74" s="204">
        <v>286</v>
      </c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1297</v>
      </c>
      <c r="D75" s="208">
        <f>SUM(D67:D74)</f>
        <v>719</v>
      </c>
      <c r="E75" s="306" t="s">
        <v>160</v>
      </c>
      <c r="F75" s="300" t="s">
        <v>234</v>
      </c>
      <c r="G75" s="205"/>
      <c r="H75" s="205"/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28883</v>
      </c>
      <c r="H79" s="215">
        <f>H71+H74+H75+H76</f>
        <v>31261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/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/>
      <c r="D83" s="204"/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0</v>
      </c>
      <c r="D84" s="208">
        <f>D83+D82+D78</f>
        <v>0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515</v>
      </c>
      <c r="D87" s="204">
        <v>207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613</v>
      </c>
      <c r="D88" s="204">
        <v>461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/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1128</v>
      </c>
      <c r="D91" s="208">
        <f>SUM(D87:D90)</f>
        <v>668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/>
      <c r="D92" s="204"/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2649</v>
      </c>
      <c r="D93" s="208">
        <f>D64+D75+D84+D91+D92</f>
        <v>1498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6" t="s">
        <v>268</v>
      </c>
      <c r="B94" s="343" t="s">
        <v>269</v>
      </c>
      <c r="C94" s="217">
        <f>C93+C55</f>
        <v>46141</v>
      </c>
      <c r="D94" s="217">
        <f>D93+D55</f>
        <v>45436</v>
      </c>
      <c r="E94" s="557" t="s">
        <v>270</v>
      </c>
      <c r="F94" s="344" t="s">
        <v>271</v>
      </c>
      <c r="G94" s="218">
        <f>G36+G39+G55+G79</f>
        <v>46141</v>
      </c>
      <c r="H94" s="218">
        <f>H36+H39+H55+H79</f>
        <v>45436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846</v>
      </c>
      <c r="B96" s="538"/>
      <c r="C96" s="203"/>
      <c r="D96" s="203"/>
      <c r="E96" s="539"/>
      <c r="F96" s="223"/>
      <c r="G96" s="224"/>
      <c r="H96" s="225"/>
      <c r="M96" s="210"/>
    </row>
    <row r="97" spans="1:13" ht="15">
      <c r="A97" s="537"/>
      <c r="B97" s="538"/>
      <c r="C97" s="203"/>
      <c r="D97" s="203"/>
      <c r="E97" s="539"/>
      <c r="F97" s="223"/>
      <c r="G97" s="224"/>
      <c r="H97" s="225"/>
      <c r="M97" s="210"/>
    </row>
    <row r="98" spans="1:13" ht="15">
      <c r="A98" s="78" t="s">
        <v>866</v>
      </c>
      <c r="B98" s="538"/>
      <c r="C98" s="604" t="s">
        <v>858</v>
      </c>
      <c r="D98" s="604"/>
      <c r="E98" s="604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5" ht="15">
      <c r="A100" s="226"/>
      <c r="B100" s="226"/>
      <c r="C100" s="604" t="s">
        <v>859</v>
      </c>
      <c r="D100" s="605"/>
      <c r="E100" s="605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20">
      <selection activeCell="C19" sqref="C19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7" t="s">
        <v>869</v>
      </c>
      <c r="B1" s="347"/>
      <c r="C1" s="28"/>
      <c r="D1" s="348"/>
      <c r="E1" s="349"/>
      <c r="F1" s="350"/>
      <c r="G1" s="351"/>
      <c r="H1" s="351"/>
    </row>
    <row r="2" spans="1:8" ht="15">
      <c r="A2" s="6" t="s">
        <v>1</v>
      </c>
      <c r="B2" s="532"/>
      <c r="C2" s="532"/>
      <c r="D2" s="532"/>
      <c r="E2" s="532" t="str">
        <f>'справка №1-БАЛАНС'!E3</f>
        <v>"ПАМПОРОВО" АД ПАМПОРОВО</v>
      </c>
      <c r="F2" s="608" t="s">
        <v>2</v>
      </c>
      <c r="G2" s="608"/>
      <c r="H2" s="352">
        <f>'справка №1-БАЛАНС'!H3</f>
        <v>830166943</v>
      </c>
    </row>
    <row r="3" spans="1:8" ht="15">
      <c r="A3" s="6" t="s">
        <v>272</v>
      </c>
      <c r="B3" s="532"/>
      <c r="C3" s="532"/>
      <c r="D3" s="532"/>
      <c r="E3" s="532" t="s">
        <v>868</v>
      </c>
      <c r="F3" s="568" t="s">
        <v>4</v>
      </c>
      <c r="G3" s="353"/>
      <c r="H3" s="352" t="str">
        <f>'справка №1-БАЛАНС'!H4</f>
        <v> </v>
      </c>
    </row>
    <row r="4" spans="1:8" ht="17.25" customHeight="1">
      <c r="A4" s="6" t="s">
        <v>5</v>
      </c>
      <c r="B4" s="570"/>
      <c r="C4" s="570"/>
      <c r="D4" s="570"/>
      <c r="E4" s="532" t="str">
        <f>'справка №1-БАЛАНС'!E5</f>
        <v>НЕКОНСОЛИДИРАН</v>
      </c>
      <c r="F4" s="350"/>
      <c r="G4" s="351"/>
      <c r="H4" s="354" t="s">
        <v>273</v>
      </c>
    </row>
    <row r="5" spans="1:8" ht="24">
      <c r="A5" s="355" t="s">
        <v>274</v>
      </c>
      <c r="B5" s="356" t="s">
        <v>8</v>
      </c>
      <c r="C5" s="355" t="s">
        <v>9</v>
      </c>
      <c r="D5" s="357" t="s">
        <v>13</v>
      </c>
      <c r="E5" s="358" t="s">
        <v>275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4" t="s">
        <v>276</v>
      </c>
      <c r="B7" s="174"/>
      <c r="C7" s="85"/>
      <c r="D7" s="85"/>
      <c r="E7" s="174" t="s">
        <v>277</v>
      </c>
      <c r="F7" s="359"/>
      <c r="G7" s="88"/>
      <c r="H7" s="88"/>
    </row>
    <row r="8" spans="1:8" ht="12">
      <c r="A8" s="360" t="s">
        <v>278</v>
      </c>
      <c r="B8" s="360"/>
      <c r="C8" s="361"/>
      <c r="D8" s="83"/>
      <c r="E8" s="360" t="s">
        <v>279</v>
      </c>
      <c r="F8" s="359"/>
      <c r="G8" s="88"/>
      <c r="H8" s="88"/>
    </row>
    <row r="9" spans="1:8" ht="12">
      <c r="A9" s="362" t="s">
        <v>280</v>
      </c>
      <c r="B9" s="363" t="s">
        <v>281</v>
      </c>
      <c r="C9" s="79">
        <v>1579</v>
      </c>
      <c r="D9" s="79">
        <v>1039</v>
      </c>
      <c r="E9" s="362" t="s">
        <v>282</v>
      </c>
      <c r="F9" s="364" t="s">
        <v>283</v>
      </c>
      <c r="G9" s="87"/>
      <c r="H9" s="87"/>
    </row>
    <row r="10" spans="1:8" ht="12">
      <c r="A10" s="362" t="s">
        <v>284</v>
      </c>
      <c r="B10" s="363" t="s">
        <v>285</v>
      </c>
      <c r="C10" s="79">
        <v>2058</v>
      </c>
      <c r="D10" s="79">
        <v>1738</v>
      </c>
      <c r="E10" s="362" t="s">
        <v>286</v>
      </c>
      <c r="F10" s="364" t="s">
        <v>287</v>
      </c>
      <c r="G10" s="87">
        <v>459</v>
      </c>
      <c r="H10" s="87">
        <v>411</v>
      </c>
    </row>
    <row r="11" spans="1:8" ht="12">
      <c r="A11" s="362" t="s">
        <v>288</v>
      </c>
      <c r="B11" s="363" t="s">
        <v>289</v>
      </c>
      <c r="C11" s="79">
        <v>2967</v>
      </c>
      <c r="D11" s="79">
        <v>3077</v>
      </c>
      <c r="E11" s="365" t="s">
        <v>290</v>
      </c>
      <c r="F11" s="364" t="s">
        <v>291</v>
      </c>
      <c r="G11" s="87">
        <v>7950</v>
      </c>
      <c r="H11" s="87">
        <v>6444</v>
      </c>
    </row>
    <row r="12" spans="1:8" ht="12">
      <c r="A12" s="362" t="s">
        <v>292</v>
      </c>
      <c r="B12" s="363" t="s">
        <v>293</v>
      </c>
      <c r="C12" s="79">
        <v>1442</v>
      </c>
      <c r="D12" s="79">
        <v>1387</v>
      </c>
      <c r="E12" s="365" t="s">
        <v>78</v>
      </c>
      <c r="F12" s="364" t="s">
        <v>294</v>
      </c>
      <c r="G12" s="87">
        <v>804</v>
      </c>
      <c r="H12" s="87">
        <v>283</v>
      </c>
    </row>
    <row r="13" spans="1:18" ht="12">
      <c r="A13" s="362" t="s">
        <v>295</v>
      </c>
      <c r="B13" s="363" t="s">
        <v>296</v>
      </c>
      <c r="C13" s="79">
        <v>252</v>
      </c>
      <c r="D13" s="79">
        <v>231</v>
      </c>
      <c r="E13" s="366" t="s">
        <v>51</v>
      </c>
      <c r="F13" s="367" t="s">
        <v>297</v>
      </c>
      <c r="G13" s="88">
        <f>SUM(G9:G12)</f>
        <v>9213</v>
      </c>
      <c r="H13" s="88">
        <f>SUM(H9:H12)</f>
        <v>7138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2" t="s">
        <v>298</v>
      </c>
      <c r="B14" s="363" t="s">
        <v>299</v>
      </c>
      <c r="C14" s="79">
        <v>388</v>
      </c>
      <c r="D14" s="79">
        <v>219</v>
      </c>
      <c r="E14" s="365"/>
      <c r="F14" s="368"/>
      <c r="G14" s="389"/>
      <c r="H14" s="389"/>
    </row>
    <row r="15" spans="1:8" ht="24">
      <c r="A15" s="362" t="s">
        <v>300</v>
      </c>
      <c r="B15" s="363" t="s">
        <v>301</v>
      </c>
      <c r="C15" s="80"/>
      <c r="D15" s="80"/>
      <c r="E15" s="360" t="s">
        <v>302</v>
      </c>
      <c r="F15" s="369" t="s">
        <v>303</v>
      </c>
      <c r="G15" s="87"/>
      <c r="H15" s="87"/>
    </row>
    <row r="16" spans="1:8" ht="12">
      <c r="A16" s="362" t="s">
        <v>304</v>
      </c>
      <c r="B16" s="363" t="s">
        <v>305</v>
      </c>
      <c r="C16" s="80">
        <v>179</v>
      </c>
      <c r="D16" s="80">
        <v>88</v>
      </c>
      <c r="E16" s="362" t="s">
        <v>306</v>
      </c>
      <c r="F16" s="368" t="s">
        <v>307</v>
      </c>
      <c r="G16" s="89"/>
      <c r="H16" s="89"/>
    </row>
    <row r="17" spans="1:8" ht="12">
      <c r="A17" s="370" t="s">
        <v>308</v>
      </c>
      <c r="B17" s="363" t="s">
        <v>309</v>
      </c>
      <c r="C17" s="81"/>
      <c r="D17" s="81"/>
      <c r="E17" s="360"/>
      <c r="F17" s="359"/>
      <c r="G17" s="389"/>
      <c r="H17" s="389"/>
    </row>
    <row r="18" spans="1:8" ht="12">
      <c r="A18" s="370" t="s">
        <v>310</v>
      </c>
      <c r="B18" s="363" t="s">
        <v>311</v>
      </c>
      <c r="C18" s="81"/>
      <c r="D18" s="81"/>
      <c r="E18" s="360" t="s">
        <v>312</v>
      </c>
      <c r="F18" s="359"/>
      <c r="G18" s="389"/>
      <c r="H18" s="389"/>
    </row>
    <row r="19" spans="1:15" ht="12">
      <c r="A19" s="366" t="s">
        <v>51</v>
      </c>
      <c r="B19" s="371" t="s">
        <v>313</v>
      </c>
      <c r="C19" s="82">
        <f>SUM(C9:C15)+C16</f>
        <v>8865</v>
      </c>
      <c r="D19" s="82">
        <f>SUM(D9:D15)+D16</f>
        <v>7779</v>
      </c>
      <c r="E19" s="372" t="s">
        <v>314</v>
      </c>
      <c r="F19" s="368" t="s">
        <v>315</v>
      </c>
      <c r="G19" s="87">
        <v>31</v>
      </c>
      <c r="H19" s="87">
        <v>1258</v>
      </c>
      <c r="I19" s="176"/>
      <c r="J19" s="176"/>
      <c r="K19" s="176"/>
      <c r="L19" s="176"/>
      <c r="M19" s="176"/>
      <c r="N19" s="176"/>
      <c r="O19" s="176"/>
    </row>
    <row r="20" spans="1:8" ht="12">
      <c r="A20" s="360"/>
      <c r="B20" s="363"/>
      <c r="C20" s="388"/>
      <c r="D20" s="388"/>
      <c r="E20" s="373" t="s">
        <v>316</v>
      </c>
      <c r="F20" s="368" t="s">
        <v>317</v>
      </c>
      <c r="G20" s="87">
        <v>20</v>
      </c>
      <c r="H20" s="87">
        <v>19</v>
      </c>
    </row>
    <row r="21" spans="1:8" ht="24">
      <c r="A21" s="360" t="s">
        <v>318</v>
      </c>
      <c r="B21" s="374"/>
      <c r="C21" s="388"/>
      <c r="D21" s="388"/>
      <c r="E21" s="362" t="s">
        <v>319</v>
      </c>
      <c r="F21" s="368" t="s">
        <v>320</v>
      </c>
      <c r="G21" s="87">
        <v>5537</v>
      </c>
      <c r="H21" s="87"/>
    </row>
    <row r="22" spans="1:8" ht="24">
      <c r="A22" s="359" t="s">
        <v>321</v>
      </c>
      <c r="B22" s="374" t="s">
        <v>322</v>
      </c>
      <c r="C22" s="79">
        <v>2012</v>
      </c>
      <c r="D22" s="79">
        <v>3116</v>
      </c>
      <c r="E22" s="372" t="s">
        <v>323</v>
      </c>
      <c r="F22" s="368" t="s">
        <v>324</v>
      </c>
      <c r="G22" s="87">
        <v>79</v>
      </c>
      <c r="H22" s="87">
        <v>1114</v>
      </c>
    </row>
    <row r="23" spans="1:8" ht="24">
      <c r="A23" s="362" t="s">
        <v>325</v>
      </c>
      <c r="B23" s="374" t="s">
        <v>326</v>
      </c>
      <c r="C23" s="79"/>
      <c r="D23" s="79"/>
      <c r="E23" s="362" t="s">
        <v>327</v>
      </c>
      <c r="F23" s="368" t="s">
        <v>328</v>
      </c>
      <c r="G23" s="87"/>
      <c r="H23" s="87"/>
    </row>
    <row r="24" spans="1:18" ht="12">
      <c r="A24" s="362" t="s">
        <v>329</v>
      </c>
      <c r="B24" s="374" t="s">
        <v>330</v>
      </c>
      <c r="C24" s="79">
        <v>74</v>
      </c>
      <c r="D24" s="79">
        <v>1546</v>
      </c>
      <c r="E24" s="366" t="s">
        <v>103</v>
      </c>
      <c r="F24" s="369" t="s">
        <v>331</v>
      </c>
      <c r="G24" s="88">
        <f>SUM(G19:G23)</f>
        <v>5667</v>
      </c>
      <c r="H24" s="88">
        <f>SUM(H19:H23)</f>
        <v>2391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2" t="s">
        <v>78</v>
      </c>
      <c r="B25" s="374" t="s">
        <v>332</v>
      </c>
      <c r="C25" s="79">
        <v>30</v>
      </c>
      <c r="D25" s="79">
        <v>40</v>
      </c>
      <c r="E25" s="373"/>
      <c r="F25" s="359"/>
      <c r="G25" s="389"/>
      <c r="H25" s="389"/>
    </row>
    <row r="26" spans="1:14" ht="12">
      <c r="A26" s="366" t="s">
        <v>76</v>
      </c>
      <c r="B26" s="375" t="s">
        <v>333</v>
      </c>
      <c r="C26" s="82">
        <f>SUM(C22:C25)</f>
        <v>2116</v>
      </c>
      <c r="D26" s="82">
        <f>SUM(D22:D25)</f>
        <v>4702</v>
      </c>
      <c r="E26" s="362"/>
      <c r="F26" s="359"/>
      <c r="G26" s="389"/>
      <c r="H26" s="389"/>
      <c r="I26" s="176"/>
      <c r="J26" s="176"/>
      <c r="K26" s="176"/>
      <c r="L26" s="176"/>
      <c r="M26" s="176"/>
      <c r="N26" s="176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4" t="s">
        <v>334</v>
      </c>
      <c r="B28" s="356" t="s">
        <v>335</v>
      </c>
      <c r="C28" s="83">
        <f>C26+C19</f>
        <v>10981</v>
      </c>
      <c r="D28" s="83">
        <f>D26+D19</f>
        <v>12481</v>
      </c>
      <c r="E28" s="174" t="s">
        <v>336</v>
      </c>
      <c r="F28" s="369" t="s">
        <v>337</v>
      </c>
      <c r="G28" s="88">
        <f>G13+G15+G24</f>
        <v>14880</v>
      </c>
      <c r="H28" s="88">
        <f>H13+H15+H24</f>
        <v>9529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6"/>
      <c r="C29" s="388"/>
      <c r="D29" s="388"/>
      <c r="E29" s="174"/>
      <c r="F29" s="368"/>
      <c r="G29" s="389"/>
      <c r="H29" s="389"/>
    </row>
    <row r="30" spans="1:18" ht="12">
      <c r="A30" s="174" t="s">
        <v>338</v>
      </c>
      <c r="B30" s="356" t="s">
        <v>339</v>
      </c>
      <c r="C30" s="83">
        <f>IF((G28-C28)&gt;0,G28-C28,0)</f>
        <v>3899</v>
      </c>
      <c r="D30" s="83">
        <f>IF((H28-D28)&gt;0,H28-D28,0)</f>
        <v>0</v>
      </c>
      <c r="E30" s="174" t="s">
        <v>340</v>
      </c>
      <c r="F30" s="369" t="s">
        <v>341</v>
      </c>
      <c r="G30" s="90">
        <f>IF((C28-G28)&gt;0,C28-G28,0)</f>
        <v>0</v>
      </c>
      <c r="H30" s="90">
        <f>IF((D28-H28)&gt;0,D28-H28,0)</f>
        <v>2952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6" t="s">
        <v>847</v>
      </c>
      <c r="B31" s="375" t="s">
        <v>342</v>
      </c>
      <c r="C31" s="79"/>
      <c r="D31" s="79"/>
      <c r="E31" s="360" t="s">
        <v>850</v>
      </c>
      <c r="F31" s="368" t="s">
        <v>343</v>
      </c>
      <c r="G31" s="87"/>
      <c r="H31" s="87"/>
    </row>
    <row r="32" spans="1:8" ht="12">
      <c r="A32" s="360" t="s">
        <v>344</v>
      </c>
      <c r="B32" s="377" t="s">
        <v>345</v>
      </c>
      <c r="C32" s="79"/>
      <c r="D32" s="79"/>
      <c r="E32" s="360" t="s">
        <v>346</v>
      </c>
      <c r="F32" s="368" t="s">
        <v>347</v>
      </c>
      <c r="G32" s="87"/>
      <c r="H32" s="87"/>
    </row>
    <row r="33" spans="1:18" ht="12">
      <c r="A33" s="378" t="s">
        <v>348</v>
      </c>
      <c r="B33" s="375" t="s">
        <v>349</v>
      </c>
      <c r="C33" s="82">
        <f>C28-C31+C32</f>
        <v>10981</v>
      </c>
      <c r="D33" s="82">
        <f>D28-D31+D32</f>
        <v>12481</v>
      </c>
      <c r="E33" s="174" t="s">
        <v>350</v>
      </c>
      <c r="F33" s="369" t="s">
        <v>351</v>
      </c>
      <c r="G33" s="90">
        <f>G32-G31+G28</f>
        <v>14880</v>
      </c>
      <c r="H33" s="90">
        <f>H32-H31+H28</f>
        <v>9529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8" t="s">
        <v>352</v>
      </c>
      <c r="B34" s="356" t="s">
        <v>353</v>
      </c>
      <c r="C34" s="83">
        <f>IF((G33-C33)&gt;0,G33-C33,0)</f>
        <v>3899</v>
      </c>
      <c r="D34" s="83">
        <f>IF((H33-D33)&gt;0,H33-D33,0)</f>
        <v>0</v>
      </c>
      <c r="E34" s="378" t="s">
        <v>354</v>
      </c>
      <c r="F34" s="369" t="s">
        <v>355</v>
      </c>
      <c r="G34" s="88">
        <f>IF((C33-G33)&gt;0,C33-G33,0)</f>
        <v>0</v>
      </c>
      <c r="H34" s="88">
        <f>IF((D33-H33)&gt;0,D33-H33,0)</f>
        <v>2952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0" t="s">
        <v>356</v>
      </c>
      <c r="B35" s="375" t="s">
        <v>357</v>
      </c>
      <c r="C35" s="82">
        <f>C36+C37+C38</f>
        <v>0</v>
      </c>
      <c r="D35" s="82">
        <f>D36+D37+D38</f>
        <v>-314</v>
      </c>
      <c r="E35" s="379"/>
      <c r="F35" s="359"/>
      <c r="G35" s="389"/>
      <c r="H35" s="389"/>
      <c r="I35" s="176"/>
      <c r="J35" s="176"/>
      <c r="K35" s="176"/>
      <c r="L35" s="176"/>
      <c r="M35" s="176"/>
      <c r="N35" s="176"/>
    </row>
    <row r="36" spans="1:8" ht="12">
      <c r="A36" s="380" t="s">
        <v>358</v>
      </c>
      <c r="B36" s="374" t="s">
        <v>359</v>
      </c>
      <c r="C36" s="79"/>
      <c r="D36" s="79"/>
      <c r="E36" s="379"/>
      <c r="F36" s="359"/>
      <c r="G36" s="389"/>
      <c r="H36" s="389"/>
    </row>
    <row r="37" spans="1:8" ht="24">
      <c r="A37" s="380" t="s">
        <v>360</v>
      </c>
      <c r="B37" s="381" t="s">
        <v>361</v>
      </c>
      <c r="C37" s="536"/>
      <c r="D37" s="536">
        <v>-314</v>
      </c>
      <c r="E37" s="379"/>
      <c r="F37" s="382"/>
      <c r="G37" s="389"/>
      <c r="H37" s="389"/>
    </row>
    <row r="38" spans="1:8" ht="12">
      <c r="A38" s="383" t="s">
        <v>362</v>
      </c>
      <c r="B38" s="381" t="s">
        <v>363</v>
      </c>
      <c r="C38" s="173"/>
      <c r="D38" s="173"/>
      <c r="E38" s="379"/>
      <c r="F38" s="382"/>
      <c r="G38" s="389"/>
      <c r="H38" s="389"/>
    </row>
    <row r="39" spans="1:18" ht="24">
      <c r="A39" s="384" t="s">
        <v>364</v>
      </c>
      <c r="B39" s="178" t="s">
        <v>365</v>
      </c>
      <c r="C39" s="569">
        <f>+IF((G33-C33-C35)&gt;0,G33-C33-C35,0)</f>
        <v>3899</v>
      </c>
      <c r="D39" s="569">
        <f>+IF((H33-D33-D35)&gt;0,H33-D33-D35,0)</f>
        <v>0</v>
      </c>
      <c r="E39" s="385" t="s">
        <v>366</v>
      </c>
      <c r="F39" s="175" t="s">
        <v>367</v>
      </c>
      <c r="G39" s="91">
        <f>IF(G34&gt;0,IF(C35+G34&lt;0,0,C35+G34),IF(C34-C35&lt;0,C35-C34,0))</f>
        <v>0</v>
      </c>
      <c r="H39" s="91">
        <f>IF(H34&gt;0,IF(D35+H34&lt;0,0,D35+H34),IF(D34-D35&lt;0,D35-D34,0))</f>
        <v>2638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368</v>
      </c>
      <c r="B40" s="358" t="s">
        <v>369</v>
      </c>
      <c r="C40" s="84"/>
      <c r="D40" s="84"/>
      <c r="E40" s="174" t="s">
        <v>368</v>
      </c>
      <c r="F40" s="175" t="s">
        <v>370</v>
      </c>
      <c r="G40" s="87"/>
      <c r="H40" s="87"/>
    </row>
    <row r="41" spans="1:18" ht="12">
      <c r="A41" s="174" t="s">
        <v>371</v>
      </c>
      <c r="B41" s="355" t="s">
        <v>372</v>
      </c>
      <c r="C41" s="85">
        <f>IF(G39=0,IF(C39-C40&gt;0,C39-C40+G40,0),IF(G39-G40&lt;0,G40-G39+C39,0))</f>
        <v>3899</v>
      </c>
      <c r="D41" s="85">
        <f>IF(H39=0,IF(D39-D40&gt;0,D39-D40+H40,0),IF(H39-H40&lt;0,H40-H39+D39,0))</f>
        <v>0</v>
      </c>
      <c r="E41" s="174" t="s">
        <v>373</v>
      </c>
      <c r="F41" s="175" t="s">
        <v>374</v>
      </c>
      <c r="G41" s="85">
        <f>IF(C39=0,IF(G39-G40&gt;0,G39-G40+C40,0),IF(C39-C40&lt;0,C40-C39+G40,0))</f>
        <v>0</v>
      </c>
      <c r="H41" s="85">
        <f>IF(D39=0,IF(H39-H40&gt;0,H39-H40+D40,0),IF(D39-D40&lt;0,D40-D39+H40,0))</f>
        <v>2638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375</v>
      </c>
      <c r="B42" s="355" t="s">
        <v>376</v>
      </c>
      <c r="C42" s="86">
        <f>C33+C35+C39</f>
        <v>14880</v>
      </c>
      <c r="D42" s="86">
        <f>D33+D35+D39</f>
        <v>12167</v>
      </c>
      <c r="E42" s="177" t="s">
        <v>377</v>
      </c>
      <c r="F42" s="178" t="s">
        <v>378</v>
      </c>
      <c r="G42" s="90">
        <f>G39+G33</f>
        <v>14880</v>
      </c>
      <c r="H42" s="90">
        <f>H39+H33</f>
        <v>12167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379</v>
      </c>
      <c r="B44" s="531"/>
      <c r="C44" s="531" t="s">
        <v>380</v>
      </c>
      <c r="D44" s="606" t="s">
        <v>861</v>
      </c>
      <c r="E44" s="606"/>
      <c r="F44" s="606"/>
      <c r="G44" s="606"/>
      <c r="H44" s="606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4"/>
      <c r="C45" s="532" t="s">
        <v>778</v>
      </c>
      <c r="D45" s="606" t="s">
        <v>863</v>
      </c>
      <c r="E45" s="606"/>
      <c r="F45" s="606"/>
      <c r="G45" s="606"/>
      <c r="H45" s="606"/>
    </row>
    <row r="46" spans="1:8" ht="12.75" customHeight="1">
      <c r="A46" s="31"/>
      <c r="B46" s="534"/>
      <c r="C46" s="532"/>
      <c r="D46" s="607"/>
      <c r="E46" s="607"/>
      <c r="F46" s="607"/>
      <c r="G46" s="607"/>
      <c r="H46" s="607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4">
    <mergeCell ref="D44:H44"/>
    <mergeCell ref="D46:H46"/>
    <mergeCell ref="F2:G2"/>
    <mergeCell ref="D45:H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8">
      <selection activeCell="A50" sqref="A50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1" customWidth="1"/>
    <col min="4" max="4" width="18.75390625" style="421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2"/>
      <c r="B1" s="392"/>
      <c r="C1" s="393"/>
      <c r="D1" s="393"/>
      <c r="E1" s="182"/>
      <c r="F1" s="182"/>
      <c r="G1" s="182"/>
      <c r="H1" s="182"/>
      <c r="I1" s="182"/>
      <c r="J1" s="182"/>
    </row>
    <row r="2" spans="1:10" ht="12">
      <c r="A2" s="394" t="s">
        <v>871</v>
      </c>
      <c r="B2" s="394"/>
      <c r="C2" s="395"/>
      <c r="D2" s="395"/>
      <c r="E2" s="400"/>
      <c r="F2" s="400"/>
      <c r="G2" s="182"/>
      <c r="H2" s="182"/>
      <c r="I2" s="182"/>
      <c r="J2" s="182"/>
    </row>
    <row r="3" spans="1:10" ht="12">
      <c r="A3" s="394"/>
      <c r="B3" s="394"/>
      <c r="C3" s="395"/>
      <c r="D3" s="395"/>
      <c r="E3" s="401"/>
      <c r="F3" s="401"/>
      <c r="G3" s="182"/>
      <c r="H3" s="182"/>
      <c r="I3" s="182"/>
      <c r="J3" s="182"/>
    </row>
    <row r="4" spans="1:10" ht="24">
      <c r="A4" s="532" t="s">
        <v>381</v>
      </c>
      <c r="B4" s="532" t="str">
        <f>'справка №1-БАЛАНС'!E3</f>
        <v>"ПАМПОРОВО" АД ПАМПОРОВО</v>
      </c>
      <c r="C4" s="396" t="s">
        <v>2</v>
      </c>
      <c r="D4" s="352">
        <f>'справка №1-БАЛАНС'!H3</f>
        <v>830166943</v>
      </c>
      <c r="E4" s="400"/>
      <c r="F4" s="400"/>
      <c r="G4" s="182"/>
      <c r="H4" s="182"/>
      <c r="I4" s="182"/>
      <c r="J4" s="182"/>
    </row>
    <row r="5" spans="1:10" ht="15">
      <c r="A5" s="532" t="s">
        <v>272</v>
      </c>
      <c r="B5" s="532" t="s">
        <v>870</v>
      </c>
      <c r="C5" s="397" t="s">
        <v>4</v>
      </c>
      <c r="D5" s="352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2" t="str">
        <f>'справка №1-БАЛАНС'!E5</f>
        <v>НЕКОНСОЛИДИРАН</v>
      </c>
      <c r="C6" s="40"/>
      <c r="D6" s="398" t="s">
        <v>273</v>
      </c>
      <c r="E6" s="182"/>
      <c r="F6" s="402"/>
      <c r="G6" s="182"/>
      <c r="H6" s="182"/>
      <c r="I6" s="182"/>
      <c r="J6" s="182"/>
    </row>
    <row r="7" spans="1:7" ht="33.75" customHeight="1">
      <c r="A7" s="403" t="s">
        <v>382</v>
      </c>
      <c r="B7" s="403" t="s">
        <v>8</v>
      </c>
      <c r="C7" s="404" t="s">
        <v>9</v>
      </c>
      <c r="D7" s="404" t="s">
        <v>13</v>
      </c>
      <c r="E7" s="405"/>
      <c r="F7" s="405"/>
      <c r="G7" s="182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2"/>
    </row>
    <row r="9" spans="1:7" ht="12">
      <c r="A9" s="407" t="s">
        <v>383</v>
      </c>
      <c r="B9" s="408"/>
      <c r="C9" s="93"/>
      <c r="D9" s="93"/>
      <c r="E9" s="181"/>
      <c r="F9" s="181"/>
      <c r="G9" s="182"/>
    </row>
    <row r="10" spans="1:7" ht="12">
      <c r="A10" s="409" t="s">
        <v>384</v>
      </c>
      <c r="B10" s="410" t="s">
        <v>385</v>
      </c>
      <c r="C10" s="92">
        <v>11412</v>
      </c>
      <c r="D10" s="92">
        <v>8406</v>
      </c>
      <c r="E10" s="181"/>
      <c r="F10" s="181"/>
      <c r="G10" s="182"/>
    </row>
    <row r="11" spans="1:13" ht="12">
      <c r="A11" s="409" t="s">
        <v>386</v>
      </c>
      <c r="B11" s="410" t="s">
        <v>387</v>
      </c>
      <c r="C11" s="92">
        <v>-5886</v>
      </c>
      <c r="D11" s="92">
        <v>-5223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388</v>
      </c>
      <c r="B12" s="410" t="s">
        <v>389</v>
      </c>
      <c r="C12" s="92"/>
      <c r="D12" s="92"/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390</v>
      </c>
      <c r="B13" s="410" t="s">
        <v>391</v>
      </c>
      <c r="C13" s="92">
        <v>-1645</v>
      </c>
      <c r="D13" s="92">
        <v>-1602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392</v>
      </c>
      <c r="B14" s="410" t="s">
        <v>393</v>
      </c>
      <c r="C14" s="92"/>
      <c r="D14" s="92"/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394</v>
      </c>
      <c r="B15" s="410" t="s">
        <v>395</v>
      </c>
      <c r="C15" s="92"/>
      <c r="D15" s="92"/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396</v>
      </c>
      <c r="B16" s="410" t="s">
        <v>397</v>
      </c>
      <c r="C16" s="92"/>
      <c r="D16" s="92"/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398</v>
      </c>
      <c r="B17" s="410" t="s">
        <v>399</v>
      </c>
      <c r="C17" s="92">
        <v>-30</v>
      </c>
      <c r="D17" s="92">
        <v>-41</v>
      </c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400</v>
      </c>
      <c r="B18" s="413" t="s">
        <v>401</v>
      </c>
      <c r="C18" s="92">
        <v>-4</v>
      </c>
      <c r="D18" s="92">
        <v>-20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402</v>
      </c>
      <c r="B19" s="410" t="s">
        <v>403</v>
      </c>
      <c r="C19" s="92">
        <v>-309</v>
      </c>
      <c r="D19" s="92">
        <v>-287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404</v>
      </c>
      <c r="B20" s="415" t="s">
        <v>405</v>
      </c>
      <c r="C20" s="93">
        <f>SUM(C10:C19)</f>
        <v>3538</v>
      </c>
      <c r="D20" s="93">
        <f>SUM(D10:D19)</f>
        <v>1233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406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407</v>
      </c>
      <c r="B22" s="410" t="s">
        <v>408</v>
      </c>
      <c r="C22" s="92">
        <v>-663</v>
      </c>
      <c r="D22" s="92">
        <v>-174</v>
      </c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409</v>
      </c>
      <c r="B23" s="410" t="s">
        <v>410</v>
      </c>
      <c r="C23" s="92"/>
      <c r="D23" s="92"/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411</v>
      </c>
      <c r="B24" s="410" t="s">
        <v>412</v>
      </c>
      <c r="C24" s="92"/>
      <c r="D24" s="92"/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413</v>
      </c>
      <c r="B25" s="410" t="s">
        <v>414</v>
      </c>
      <c r="C25" s="92"/>
      <c r="D25" s="92"/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415</v>
      </c>
      <c r="B26" s="410" t="s">
        <v>416</v>
      </c>
      <c r="C26" s="92"/>
      <c r="D26" s="92"/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417</v>
      </c>
      <c r="B27" s="410" t="s">
        <v>418</v>
      </c>
      <c r="C27" s="92"/>
      <c r="D27" s="92"/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419</v>
      </c>
      <c r="B28" s="410" t="s">
        <v>420</v>
      </c>
      <c r="C28" s="92"/>
      <c r="D28" s="92"/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421</v>
      </c>
      <c r="B29" s="410" t="s">
        <v>422</v>
      </c>
      <c r="C29" s="92"/>
      <c r="D29" s="92"/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400</v>
      </c>
      <c r="B30" s="410" t="s">
        <v>423</v>
      </c>
      <c r="C30" s="92"/>
      <c r="D30" s="92"/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424</v>
      </c>
      <c r="B31" s="410" t="s">
        <v>425</v>
      </c>
      <c r="C31" s="92">
        <v>-1994</v>
      </c>
      <c r="D31" s="92">
        <v>-303</v>
      </c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426</v>
      </c>
      <c r="B32" s="415" t="s">
        <v>427</v>
      </c>
      <c r="C32" s="93">
        <f>SUM(C22:C31)</f>
        <v>-2657</v>
      </c>
      <c r="D32" s="93">
        <f>SUM(D22:D31)</f>
        <v>-477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428</v>
      </c>
      <c r="B33" s="416"/>
      <c r="C33" s="417"/>
      <c r="D33" s="417"/>
      <c r="E33" s="181"/>
      <c r="F33" s="181"/>
      <c r="G33" s="182"/>
    </row>
    <row r="34" spans="1:7" ht="12">
      <c r="A34" s="409" t="s">
        <v>429</v>
      </c>
      <c r="B34" s="410" t="s">
        <v>430</v>
      </c>
      <c r="C34" s="92"/>
      <c r="D34" s="92"/>
      <c r="E34" s="181"/>
      <c r="F34" s="181"/>
      <c r="G34" s="182"/>
    </row>
    <row r="35" spans="1:7" ht="12">
      <c r="A35" s="411" t="s">
        <v>431</v>
      </c>
      <c r="B35" s="410" t="s">
        <v>432</v>
      </c>
      <c r="C35" s="92"/>
      <c r="D35" s="92"/>
      <c r="E35" s="181"/>
      <c r="F35" s="181"/>
      <c r="G35" s="182"/>
    </row>
    <row r="36" spans="1:7" ht="12">
      <c r="A36" s="409" t="s">
        <v>433</v>
      </c>
      <c r="B36" s="410" t="s">
        <v>434</v>
      </c>
      <c r="C36" s="92">
        <v>2098</v>
      </c>
      <c r="D36" s="92">
        <v>1199</v>
      </c>
      <c r="E36" s="181"/>
      <c r="F36" s="181"/>
      <c r="G36" s="182"/>
    </row>
    <row r="37" spans="1:7" ht="12">
      <c r="A37" s="409" t="s">
        <v>435</v>
      </c>
      <c r="B37" s="410" t="s">
        <v>436</v>
      </c>
      <c r="C37" s="92">
        <v>-2257</v>
      </c>
      <c r="D37" s="92">
        <v>-1167</v>
      </c>
      <c r="E37" s="181"/>
      <c r="F37" s="181"/>
      <c r="G37" s="182"/>
    </row>
    <row r="38" spans="1:7" ht="12">
      <c r="A38" s="409" t="s">
        <v>437</v>
      </c>
      <c r="B38" s="410" t="s">
        <v>438</v>
      </c>
      <c r="C38" s="92">
        <v>-217</v>
      </c>
      <c r="D38" s="92">
        <v>-269</v>
      </c>
      <c r="E38" s="181"/>
      <c r="F38" s="181"/>
      <c r="G38" s="182"/>
    </row>
    <row r="39" spans="1:7" ht="12">
      <c r="A39" s="409" t="s">
        <v>439</v>
      </c>
      <c r="B39" s="410" t="s">
        <v>440</v>
      </c>
      <c r="C39" s="92">
        <v>-65</v>
      </c>
      <c r="D39" s="92">
        <v>-138</v>
      </c>
      <c r="E39" s="181"/>
      <c r="F39" s="181"/>
      <c r="G39" s="182"/>
    </row>
    <row r="40" spans="1:7" ht="12">
      <c r="A40" s="409" t="s">
        <v>441</v>
      </c>
      <c r="B40" s="410" t="s">
        <v>442</v>
      </c>
      <c r="C40" s="92">
        <v>20</v>
      </c>
      <c r="D40" s="92"/>
      <c r="E40" s="181"/>
      <c r="F40" s="181"/>
      <c r="G40" s="182"/>
    </row>
    <row r="41" spans="1:8" ht="12">
      <c r="A41" s="409" t="s">
        <v>443</v>
      </c>
      <c r="B41" s="410" t="s">
        <v>444</v>
      </c>
      <c r="C41" s="92"/>
      <c r="D41" s="92"/>
      <c r="E41" s="181"/>
      <c r="F41" s="181"/>
      <c r="G41" s="184"/>
      <c r="H41" s="185"/>
    </row>
    <row r="42" spans="1:8" ht="12">
      <c r="A42" s="414" t="s">
        <v>445</v>
      </c>
      <c r="B42" s="415" t="s">
        <v>446</v>
      </c>
      <c r="C42" s="93">
        <f>SUM(C34:C41)</f>
        <v>-421</v>
      </c>
      <c r="D42" s="93">
        <f>SUM(D34:D41)</f>
        <v>-375</v>
      </c>
      <c r="E42" s="181"/>
      <c r="F42" s="181"/>
      <c r="G42" s="184"/>
      <c r="H42" s="185"/>
    </row>
    <row r="43" spans="1:8" ht="12">
      <c r="A43" s="418" t="s">
        <v>447</v>
      </c>
      <c r="B43" s="415" t="s">
        <v>448</v>
      </c>
      <c r="C43" s="93">
        <f>C42+C32+C20</f>
        <v>460</v>
      </c>
      <c r="D43" s="93">
        <f>D42+D32+D20</f>
        <v>381</v>
      </c>
      <c r="E43" s="181"/>
      <c r="F43" s="181"/>
      <c r="G43" s="184"/>
      <c r="H43" s="185"/>
    </row>
    <row r="44" spans="1:8" ht="12">
      <c r="A44" s="407" t="s">
        <v>449</v>
      </c>
      <c r="B44" s="416" t="s">
        <v>450</v>
      </c>
      <c r="C44" s="93">
        <v>668</v>
      </c>
      <c r="D44" s="597">
        <v>287</v>
      </c>
      <c r="E44" s="181"/>
      <c r="F44" s="181"/>
      <c r="G44" s="184"/>
      <c r="H44" s="185"/>
    </row>
    <row r="45" spans="1:8" ht="12">
      <c r="A45" s="407" t="s">
        <v>451</v>
      </c>
      <c r="B45" s="416" t="s">
        <v>452</v>
      </c>
      <c r="C45" s="93">
        <f>C43+C44</f>
        <v>1128</v>
      </c>
      <c r="D45" s="93">
        <f>D43+D44</f>
        <v>668</v>
      </c>
      <c r="E45" s="181"/>
      <c r="F45" s="181"/>
      <c r="G45" s="184"/>
      <c r="H45" s="185"/>
    </row>
    <row r="46" spans="1:8" ht="12">
      <c r="A46" s="409" t="s">
        <v>453</v>
      </c>
      <c r="B46" s="416" t="s">
        <v>454</v>
      </c>
      <c r="C46" s="94"/>
      <c r="D46" s="94"/>
      <c r="E46" s="181"/>
      <c r="F46" s="181"/>
      <c r="G46" s="184"/>
      <c r="H46" s="185"/>
    </row>
    <row r="47" spans="1:8" ht="12">
      <c r="A47" s="409" t="s">
        <v>455</v>
      </c>
      <c r="B47" s="416" t="s">
        <v>456</v>
      </c>
      <c r="C47" s="94"/>
      <c r="D47" s="94"/>
      <c r="E47" s="182"/>
      <c r="F47" s="182"/>
      <c r="G47" s="184"/>
      <c r="H47" s="185"/>
    </row>
    <row r="48" spans="1:8" ht="12">
      <c r="A48" s="181"/>
      <c r="B48" s="419"/>
      <c r="C48" s="420"/>
      <c r="D48" s="420"/>
      <c r="E48" s="182"/>
      <c r="F48" s="182"/>
      <c r="G48" s="184"/>
      <c r="H48" s="185"/>
    </row>
    <row r="49" spans="1:8" ht="12">
      <c r="A49" s="542" t="s">
        <v>872</v>
      </c>
      <c r="B49" s="543"/>
      <c r="C49" s="541"/>
      <c r="D49" s="544"/>
      <c r="E49" s="422"/>
      <c r="F49" s="182"/>
      <c r="G49" s="184"/>
      <c r="H49" s="185"/>
    </row>
    <row r="50" spans="1:8" ht="12">
      <c r="A50" s="545"/>
      <c r="B50" s="543" t="s">
        <v>380</v>
      </c>
      <c r="C50" s="609" t="s">
        <v>861</v>
      </c>
      <c r="D50" s="609"/>
      <c r="G50" s="185"/>
      <c r="H50" s="185"/>
    </row>
    <row r="51" spans="1:8" ht="12">
      <c r="A51" s="545"/>
      <c r="B51" s="545"/>
      <c r="C51" s="541"/>
      <c r="D51" s="541"/>
      <c r="G51" s="185"/>
      <c r="H51" s="185"/>
    </row>
    <row r="52" spans="1:8" ht="12">
      <c r="A52" s="545"/>
      <c r="B52" s="543" t="s">
        <v>778</v>
      </c>
      <c r="C52" s="609" t="s">
        <v>862</v>
      </c>
      <c r="D52" s="609"/>
      <c r="G52" s="185"/>
      <c r="H52" s="185"/>
    </row>
    <row r="53" spans="1:8" ht="12">
      <c r="A53" s="545"/>
      <c r="B53" s="545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">
      <selection activeCell="C5" sqref="C5:G5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0" t="s">
        <v>457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3"/>
      <c r="C3" s="612" t="str">
        <f>'справка №1-БАЛАНС'!E3</f>
        <v>"ПАМПОРОВО" АД ПАМПОРОВО</v>
      </c>
      <c r="D3" s="613"/>
      <c r="E3" s="613"/>
      <c r="F3" s="613"/>
      <c r="G3" s="613"/>
      <c r="H3" s="573"/>
      <c r="I3" s="573"/>
      <c r="J3" s="2"/>
      <c r="K3" s="572" t="s">
        <v>2</v>
      </c>
      <c r="L3" s="572"/>
      <c r="M3" s="591">
        <f>'справка №1-БАЛАНС'!H3</f>
        <v>830166943</v>
      </c>
      <c r="N3" s="3"/>
    </row>
    <row r="4" spans="1:15" s="5" customFormat="1" ht="13.5" customHeight="1">
      <c r="A4" s="6" t="s">
        <v>458</v>
      </c>
      <c r="B4" s="573"/>
      <c r="C4" s="612" t="s">
        <v>874</v>
      </c>
      <c r="D4" s="612"/>
      <c r="E4" s="614"/>
      <c r="F4" s="612"/>
      <c r="G4" s="612"/>
      <c r="H4" s="532"/>
      <c r="I4" s="532"/>
      <c r="J4" s="593"/>
      <c r="K4" s="581" t="s">
        <v>4</v>
      </c>
      <c r="L4" s="581"/>
      <c r="M4" s="592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1"/>
      <c r="C5" s="615" t="str">
        <f>'справка №1-БАЛАНС'!E5</f>
        <v>НЕКОНСОЛИДИРАН</v>
      </c>
      <c r="D5" s="613"/>
      <c r="E5" s="613"/>
      <c r="F5" s="613"/>
      <c r="G5" s="613"/>
      <c r="H5" s="573"/>
      <c r="I5" s="573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459</v>
      </c>
      <c r="E6" s="232"/>
      <c r="F6" s="232"/>
      <c r="G6" s="232"/>
      <c r="H6" s="232"/>
      <c r="I6" s="232" t="s">
        <v>460</v>
      </c>
      <c r="J6" s="253"/>
      <c r="K6" s="239"/>
      <c r="L6" s="230"/>
      <c r="M6" s="233"/>
      <c r="N6" s="188"/>
    </row>
    <row r="7" spans="1:14" s="15" customFormat="1" ht="60">
      <c r="A7" s="261" t="s">
        <v>461</v>
      </c>
      <c r="B7" s="265" t="s">
        <v>462</v>
      </c>
      <c r="C7" s="231" t="s">
        <v>463</v>
      </c>
      <c r="D7" s="262" t="s">
        <v>464</v>
      </c>
      <c r="E7" s="230" t="s">
        <v>465</v>
      </c>
      <c r="F7" s="13" t="s">
        <v>466</v>
      </c>
      <c r="G7" s="13"/>
      <c r="H7" s="13"/>
      <c r="I7" s="230" t="s">
        <v>467</v>
      </c>
      <c r="J7" s="254" t="s">
        <v>468</v>
      </c>
      <c r="K7" s="231" t="s">
        <v>469</v>
      </c>
      <c r="L7" s="231" t="s">
        <v>470</v>
      </c>
      <c r="M7" s="259" t="s">
        <v>471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472</v>
      </c>
      <c r="G8" s="12" t="s">
        <v>473</v>
      </c>
      <c r="H8" s="12" t="s">
        <v>474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475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476</v>
      </c>
      <c r="L10" s="16" t="s">
        <v>111</v>
      </c>
      <c r="M10" s="17" t="s">
        <v>119</v>
      </c>
      <c r="N10" s="14"/>
    </row>
    <row r="11" spans="1:23" ht="15.75" customHeight="1">
      <c r="A11" s="18" t="s">
        <v>477</v>
      </c>
      <c r="B11" s="34" t="s">
        <v>478</v>
      </c>
      <c r="C11" s="96">
        <f>'справка №1-БАЛАНС'!H17</f>
        <v>1076</v>
      </c>
      <c r="D11" s="96">
        <f>'справка №1-БАЛАНС'!H19</f>
        <v>0</v>
      </c>
      <c r="E11" s="96">
        <f>'справка №1-БАЛАНС'!H20</f>
        <v>358</v>
      </c>
      <c r="F11" s="96">
        <f>'справка №1-БАЛАНС'!H22</f>
        <v>960</v>
      </c>
      <c r="G11" s="96">
        <f>'справка №1-БАЛАНС'!H23</f>
        <v>0</v>
      </c>
      <c r="H11" s="98">
        <v>19097</v>
      </c>
      <c r="I11" s="96">
        <f>'справка №1-БАЛАНС'!H28+'справка №1-БАЛАНС'!H31</f>
        <v>62</v>
      </c>
      <c r="J11" s="96">
        <f>'справка №1-БАЛАНС'!H29+'справка №1-БАЛАНС'!H32</f>
        <v>-9075</v>
      </c>
      <c r="K11" s="98"/>
      <c r="L11" s="423">
        <f>SUM(C11:K11)</f>
        <v>12478</v>
      </c>
      <c r="M11" s="96">
        <f>'справка №1-БАЛАНС'!H39</f>
        <v>0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479</v>
      </c>
      <c r="B12" s="34" t="s">
        <v>480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481</v>
      </c>
      <c r="B13" s="16" t="s">
        <v>482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483</v>
      </c>
      <c r="B14" s="16" t="s">
        <v>484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485</v>
      </c>
      <c r="B15" s="34" t="s">
        <v>486</v>
      </c>
      <c r="C15" s="99">
        <f>C11+C12</f>
        <v>1076</v>
      </c>
      <c r="D15" s="99">
        <f aca="true" t="shared" si="2" ref="D15:M15">D11+D12</f>
        <v>0</v>
      </c>
      <c r="E15" s="99">
        <f t="shared" si="2"/>
        <v>358</v>
      </c>
      <c r="F15" s="99">
        <f t="shared" si="2"/>
        <v>960</v>
      </c>
      <c r="G15" s="99">
        <f t="shared" si="2"/>
        <v>0</v>
      </c>
      <c r="H15" s="99">
        <f t="shared" si="2"/>
        <v>19097</v>
      </c>
      <c r="I15" s="99">
        <f t="shared" si="2"/>
        <v>62</v>
      </c>
      <c r="J15" s="99">
        <f t="shared" si="2"/>
        <v>-9075</v>
      </c>
      <c r="K15" s="99">
        <f t="shared" si="2"/>
        <v>0</v>
      </c>
      <c r="L15" s="423">
        <f t="shared" si="1"/>
        <v>12478</v>
      </c>
      <c r="M15" s="99">
        <f t="shared" si="2"/>
        <v>0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487</v>
      </c>
      <c r="B16" s="41" t="s">
        <v>488</v>
      </c>
      <c r="C16" s="235"/>
      <c r="D16" s="236"/>
      <c r="E16" s="236"/>
      <c r="F16" s="236"/>
      <c r="G16" s="236"/>
      <c r="H16" s="237"/>
      <c r="I16" s="251">
        <f>+'справка №1-БАЛАНС'!G31</f>
        <v>3899</v>
      </c>
      <c r="J16" s="424">
        <f>+'справка №1-БАЛАНС'!G32</f>
        <v>0</v>
      </c>
      <c r="K16" s="98"/>
      <c r="L16" s="423">
        <f t="shared" si="1"/>
        <v>3899</v>
      </c>
      <c r="M16" s="98">
        <v>0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489</v>
      </c>
      <c r="B17" s="16" t="s">
        <v>490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3">
        <f t="shared" si="1"/>
        <v>0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491</v>
      </c>
      <c r="B18" s="36" t="s">
        <v>492</v>
      </c>
      <c r="C18" s="98"/>
      <c r="D18" s="98"/>
      <c r="E18" s="98"/>
      <c r="F18" s="98"/>
      <c r="G18" s="98"/>
      <c r="H18" s="98"/>
      <c r="I18" s="98"/>
      <c r="J18" s="98"/>
      <c r="K18" s="98"/>
      <c r="L18" s="423">
        <f t="shared" si="1"/>
        <v>0</v>
      </c>
      <c r="M18" s="98"/>
      <c r="N18" s="19"/>
    </row>
    <row r="19" spans="1:14" ht="12" customHeight="1">
      <c r="A19" s="22" t="s">
        <v>493</v>
      </c>
      <c r="B19" s="36" t="s">
        <v>494</v>
      </c>
      <c r="C19" s="98"/>
      <c r="D19" s="98"/>
      <c r="E19" s="98"/>
      <c r="F19" s="98"/>
      <c r="G19" s="98"/>
      <c r="H19" s="98"/>
      <c r="I19" s="98"/>
      <c r="J19" s="98"/>
      <c r="K19" s="98"/>
      <c r="L19" s="423">
        <f t="shared" si="1"/>
        <v>0</v>
      </c>
      <c r="M19" s="98"/>
      <c r="N19" s="19"/>
    </row>
    <row r="20" spans="1:14" ht="12.75" customHeight="1">
      <c r="A20" s="21" t="s">
        <v>495</v>
      </c>
      <c r="B20" s="16" t="s">
        <v>496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497</v>
      </c>
      <c r="B21" s="16" t="s">
        <v>498</v>
      </c>
      <c r="C21" s="97">
        <f>C22-C23</f>
        <v>0</v>
      </c>
      <c r="D21" s="97">
        <f aca="true" t="shared" si="4" ref="D21:M21">D22-D23</f>
        <v>0</v>
      </c>
      <c r="E21" s="97">
        <f t="shared" si="4"/>
        <v>-16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-16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499</v>
      </c>
      <c r="B22" s="16" t="s">
        <v>500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9"/>
    </row>
    <row r="23" spans="1:14" ht="12">
      <c r="A23" s="21" t="s">
        <v>501</v>
      </c>
      <c r="B23" s="16" t="s">
        <v>502</v>
      </c>
      <c r="C23" s="238"/>
      <c r="D23" s="238"/>
      <c r="E23" s="238">
        <v>16</v>
      </c>
      <c r="F23" s="238"/>
      <c r="G23" s="238"/>
      <c r="H23" s="238"/>
      <c r="I23" s="238"/>
      <c r="J23" s="238"/>
      <c r="K23" s="238"/>
      <c r="L23" s="423">
        <f t="shared" si="1"/>
        <v>16</v>
      </c>
      <c r="M23" s="238"/>
      <c r="N23" s="19"/>
    </row>
    <row r="24" spans="1:23" ht="22.5" customHeight="1">
      <c r="A24" s="21" t="s">
        <v>503</v>
      </c>
      <c r="B24" s="16" t="s">
        <v>504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0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499</v>
      </c>
      <c r="B25" s="16" t="s">
        <v>505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9"/>
    </row>
    <row r="26" spans="1:14" ht="12">
      <c r="A26" s="21" t="s">
        <v>501</v>
      </c>
      <c r="B26" s="16" t="s">
        <v>506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507</v>
      </c>
      <c r="B27" s="16" t="s">
        <v>508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509</v>
      </c>
      <c r="B28" s="16" t="s">
        <v>510</v>
      </c>
      <c r="C28" s="98"/>
      <c r="D28" s="98"/>
      <c r="E28" s="98"/>
      <c r="F28" s="98"/>
      <c r="G28" s="98"/>
      <c r="H28" s="98"/>
      <c r="I28" s="98"/>
      <c r="J28" s="98"/>
      <c r="K28" s="98"/>
      <c r="L28" s="423">
        <f t="shared" si="1"/>
        <v>0</v>
      </c>
      <c r="M28" s="98"/>
      <c r="N28" s="19"/>
    </row>
    <row r="29" spans="1:23" ht="14.25" customHeight="1">
      <c r="A29" s="18" t="s">
        <v>511</v>
      </c>
      <c r="B29" s="34" t="s">
        <v>512</v>
      </c>
      <c r="C29" s="97">
        <f>C17+C20+C21+C24+C28+C27+C15+C16</f>
        <v>1076</v>
      </c>
      <c r="D29" s="97">
        <f aca="true" t="shared" si="6" ref="D29:M29">D17+D20+D21+D24+D28+D27+D15+D16</f>
        <v>0</v>
      </c>
      <c r="E29" s="97">
        <f t="shared" si="6"/>
        <v>342</v>
      </c>
      <c r="F29" s="97">
        <f t="shared" si="6"/>
        <v>960</v>
      </c>
      <c r="G29" s="97">
        <f t="shared" si="6"/>
        <v>0</v>
      </c>
      <c r="H29" s="97">
        <f t="shared" si="6"/>
        <v>19097</v>
      </c>
      <c r="I29" s="97">
        <f t="shared" si="6"/>
        <v>3961</v>
      </c>
      <c r="J29" s="97">
        <f t="shared" si="6"/>
        <v>-9075</v>
      </c>
      <c r="K29" s="97">
        <f t="shared" si="6"/>
        <v>0</v>
      </c>
      <c r="L29" s="423">
        <f t="shared" si="1"/>
        <v>16361</v>
      </c>
      <c r="M29" s="97">
        <f t="shared" si="6"/>
        <v>0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513</v>
      </c>
      <c r="B30" s="16" t="s">
        <v>514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515</v>
      </c>
      <c r="B31" s="16" t="s">
        <v>516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517</v>
      </c>
      <c r="B32" s="34" t="s">
        <v>518</v>
      </c>
      <c r="C32" s="97">
        <f aca="true" t="shared" si="7" ref="C32:K32">C29+C30+C31</f>
        <v>1076</v>
      </c>
      <c r="D32" s="97">
        <f t="shared" si="7"/>
        <v>0</v>
      </c>
      <c r="E32" s="97">
        <f t="shared" si="7"/>
        <v>342</v>
      </c>
      <c r="F32" s="97">
        <f t="shared" si="7"/>
        <v>960</v>
      </c>
      <c r="G32" s="97">
        <f t="shared" si="7"/>
        <v>0</v>
      </c>
      <c r="H32" s="97">
        <f t="shared" si="7"/>
        <v>19097</v>
      </c>
      <c r="I32" s="97">
        <f t="shared" si="7"/>
        <v>3961</v>
      </c>
      <c r="J32" s="97">
        <f t="shared" si="7"/>
        <v>-9075</v>
      </c>
      <c r="K32" s="97">
        <f t="shared" si="7"/>
        <v>0</v>
      </c>
      <c r="L32" s="423">
        <f t="shared" si="1"/>
        <v>16361</v>
      </c>
      <c r="M32" s="97">
        <f>M29+M30+M31</f>
        <v>0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/>
      <c r="D34" s="23"/>
      <c r="E34" s="23"/>
      <c r="F34" s="23"/>
      <c r="G34" s="23"/>
      <c r="H34" s="23"/>
      <c r="I34" s="23"/>
      <c r="J34" s="23"/>
      <c r="K34" s="23"/>
      <c r="L34" s="427"/>
      <c r="M34" s="428"/>
      <c r="N34" s="19"/>
    </row>
    <row r="35" spans="1:14" ht="12">
      <c r="A35" s="561" t="s">
        <v>873</v>
      </c>
      <c r="B35" s="37"/>
      <c r="C35" s="24"/>
      <c r="D35" s="611" t="s">
        <v>519</v>
      </c>
      <c r="E35" s="611"/>
      <c r="F35" s="611"/>
      <c r="G35" s="611"/>
      <c r="H35" s="611"/>
      <c r="I35" s="611"/>
      <c r="J35" s="24" t="s">
        <v>852</v>
      </c>
      <c r="K35" s="24"/>
      <c r="L35" s="611"/>
      <c r="M35" s="611"/>
      <c r="N35" s="19"/>
    </row>
    <row r="36" spans="1:13" ht="12">
      <c r="A36" s="429"/>
      <c r="B36" s="430"/>
      <c r="C36" s="431"/>
      <c r="D36" s="431" t="s">
        <v>861</v>
      </c>
      <c r="E36" s="431"/>
      <c r="F36" s="431"/>
      <c r="G36" s="431"/>
      <c r="H36" s="431"/>
      <c r="I36" s="431"/>
      <c r="J36" s="431" t="s">
        <v>862</v>
      </c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75" zoomScaleNormal="75" zoomScalePageLayoutView="0" workbookViewId="0" topLeftCell="A14">
      <selection activeCell="B45" sqref="B45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3"/>
      <c r="B1" s="434" t="s">
        <v>876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02" t="s">
        <v>381</v>
      </c>
      <c r="B2" s="621"/>
      <c r="C2" s="584"/>
      <c r="D2" s="584"/>
      <c r="E2" s="612" t="str">
        <f>'справка №1-БАЛАНС'!E3</f>
        <v>"ПАМПОРОВО" АД ПАМПОРОВО</v>
      </c>
      <c r="F2" s="603"/>
      <c r="G2" s="603"/>
      <c r="H2" s="584"/>
      <c r="I2" s="440"/>
      <c r="J2" s="440"/>
      <c r="K2" s="440"/>
      <c r="L2" s="440"/>
      <c r="M2" s="624" t="s">
        <v>2</v>
      </c>
      <c r="N2" s="620"/>
      <c r="O2" s="620"/>
      <c r="P2" s="617">
        <f>'справка №1-БАЛАНС'!H3</f>
        <v>830166943</v>
      </c>
      <c r="Q2" s="617"/>
      <c r="R2" s="352"/>
    </row>
    <row r="3" spans="1:18" ht="15">
      <c r="A3" s="602" t="s">
        <v>5</v>
      </c>
      <c r="B3" s="621"/>
      <c r="C3" s="585"/>
      <c r="D3" s="585"/>
      <c r="E3" s="612" t="str">
        <f>'справка №1-БАЛАНС'!E5</f>
        <v>НЕКОНСОЛИДИРАН</v>
      </c>
      <c r="F3" s="629"/>
      <c r="G3" s="629"/>
      <c r="H3" s="442"/>
      <c r="I3" s="442"/>
      <c r="J3" s="442"/>
      <c r="K3" s="442"/>
      <c r="L3" s="442"/>
      <c r="M3" s="618" t="s">
        <v>4</v>
      </c>
      <c r="N3" s="618"/>
      <c r="O3" s="576"/>
      <c r="P3" s="619" t="str">
        <f>'справка №1-БАЛАНС'!H4</f>
        <v> </v>
      </c>
      <c r="Q3" s="619"/>
      <c r="R3" s="353"/>
    </row>
    <row r="4" spans="1:18" ht="12.75">
      <c r="A4" s="435" t="s">
        <v>520</v>
      </c>
      <c r="B4" s="441"/>
      <c r="C4" s="441"/>
      <c r="D4" s="442"/>
      <c r="E4" s="625" t="s">
        <v>875</v>
      </c>
      <c r="F4" s="626"/>
      <c r="G4" s="626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521</v>
      </c>
    </row>
    <row r="5" spans="1:18" s="44" customFormat="1" ht="30.75" customHeight="1">
      <c r="A5" s="627" t="s">
        <v>461</v>
      </c>
      <c r="B5" s="628"/>
      <c r="C5" s="600" t="s">
        <v>8</v>
      </c>
      <c r="D5" s="448" t="s">
        <v>522</v>
      </c>
      <c r="E5" s="448"/>
      <c r="F5" s="448"/>
      <c r="G5" s="448"/>
      <c r="H5" s="448" t="s">
        <v>523</v>
      </c>
      <c r="I5" s="448"/>
      <c r="J5" s="622" t="s">
        <v>524</v>
      </c>
      <c r="K5" s="448" t="s">
        <v>525</v>
      </c>
      <c r="L5" s="448"/>
      <c r="M5" s="448"/>
      <c r="N5" s="448"/>
      <c r="O5" s="448" t="s">
        <v>523</v>
      </c>
      <c r="P5" s="448"/>
      <c r="Q5" s="622" t="s">
        <v>526</v>
      </c>
      <c r="R5" s="622" t="s">
        <v>527</v>
      </c>
    </row>
    <row r="6" spans="1:18" s="44" customFormat="1" ht="48">
      <c r="A6" s="598"/>
      <c r="B6" s="599"/>
      <c r="C6" s="601"/>
      <c r="D6" s="449" t="s">
        <v>528</v>
      </c>
      <c r="E6" s="449" t="s">
        <v>529</v>
      </c>
      <c r="F6" s="449" t="s">
        <v>530</v>
      </c>
      <c r="G6" s="449" t="s">
        <v>531</v>
      </c>
      <c r="H6" s="449" t="s">
        <v>532</v>
      </c>
      <c r="I6" s="449" t="s">
        <v>533</v>
      </c>
      <c r="J6" s="623"/>
      <c r="K6" s="449" t="s">
        <v>528</v>
      </c>
      <c r="L6" s="449" t="s">
        <v>534</v>
      </c>
      <c r="M6" s="449" t="s">
        <v>535</v>
      </c>
      <c r="N6" s="449" t="s">
        <v>536</v>
      </c>
      <c r="O6" s="449" t="s">
        <v>532</v>
      </c>
      <c r="P6" s="449" t="s">
        <v>533</v>
      </c>
      <c r="Q6" s="623"/>
      <c r="R6" s="623"/>
    </row>
    <row r="7" spans="1:18" s="44" customFormat="1" ht="12">
      <c r="A7" s="451" t="s">
        <v>537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538</v>
      </c>
      <c r="B8" s="454" t="s">
        <v>539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540</v>
      </c>
      <c r="B9" s="457" t="s">
        <v>541</v>
      </c>
      <c r="C9" s="458" t="s">
        <v>542</v>
      </c>
      <c r="D9" s="242">
        <v>561</v>
      </c>
      <c r="E9" s="242"/>
      <c r="F9" s="242"/>
      <c r="G9" s="113">
        <f>D9+E9-F9</f>
        <v>561</v>
      </c>
      <c r="H9" s="103"/>
      <c r="I9" s="103"/>
      <c r="J9" s="113">
        <f>G9+H9-I9</f>
        <v>561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561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543</v>
      </c>
      <c r="B10" s="457" t="s">
        <v>544</v>
      </c>
      <c r="C10" s="458" t="s">
        <v>545</v>
      </c>
      <c r="D10" s="242">
        <v>14167</v>
      </c>
      <c r="E10" s="242"/>
      <c r="F10" s="242"/>
      <c r="G10" s="113">
        <f aca="true" t="shared" si="2" ref="G10:G39">D10+E10-F10</f>
        <v>14167</v>
      </c>
      <c r="H10" s="103"/>
      <c r="I10" s="103"/>
      <c r="J10" s="113">
        <f aca="true" t="shared" si="3" ref="J10:J39">G10+H10-I10</f>
        <v>14167</v>
      </c>
      <c r="K10" s="103">
        <v>1949</v>
      </c>
      <c r="L10" s="103">
        <v>283</v>
      </c>
      <c r="M10" s="103"/>
      <c r="N10" s="113">
        <f aca="true" t="shared" si="4" ref="N10:N39">K10+L10-M10</f>
        <v>2232</v>
      </c>
      <c r="O10" s="103"/>
      <c r="P10" s="103"/>
      <c r="Q10" s="113">
        <f t="shared" si="0"/>
        <v>2232</v>
      </c>
      <c r="R10" s="113">
        <f t="shared" si="1"/>
        <v>11935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546</v>
      </c>
      <c r="B11" s="457" t="s">
        <v>547</v>
      </c>
      <c r="C11" s="458" t="s">
        <v>548</v>
      </c>
      <c r="D11" s="242">
        <v>6908</v>
      </c>
      <c r="E11" s="242">
        <v>169</v>
      </c>
      <c r="F11" s="242">
        <v>114</v>
      </c>
      <c r="G11" s="113">
        <f t="shared" si="2"/>
        <v>6963</v>
      </c>
      <c r="H11" s="103"/>
      <c r="I11" s="103"/>
      <c r="J11" s="113">
        <f t="shared" si="3"/>
        <v>6963</v>
      </c>
      <c r="K11" s="103">
        <v>1738</v>
      </c>
      <c r="L11" s="103">
        <v>427</v>
      </c>
      <c r="M11" s="103">
        <v>22</v>
      </c>
      <c r="N11" s="113">
        <f t="shared" si="4"/>
        <v>2143</v>
      </c>
      <c r="O11" s="103"/>
      <c r="P11" s="103"/>
      <c r="Q11" s="113">
        <f t="shared" si="0"/>
        <v>2143</v>
      </c>
      <c r="R11" s="113">
        <f t="shared" si="1"/>
        <v>4820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549</v>
      </c>
      <c r="B12" s="457" t="s">
        <v>550</v>
      </c>
      <c r="C12" s="458" t="s">
        <v>551</v>
      </c>
      <c r="D12" s="242">
        <v>24257</v>
      </c>
      <c r="E12" s="242">
        <v>158</v>
      </c>
      <c r="F12" s="242"/>
      <c r="G12" s="113">
        <f t="shared" si="2"/>
        <v>24415</v>
      </c>
      <c r="H12" s="103"/>
      <c r="I12" s="103"/>
      <c r="J12" s="113">
        <f t="shared" si="3"/>
        <v>24415</v>
      </c>
      <c r="K12" s="103">
        <v>7716</v>
      </c>
      <c r="L12" s="103">
        <v>1074</v>
      </c>
      <c r="M12" s="103"/>
      <c r="N12" s="113">
        <f t="shared" si="4"/>
        <v>8790</v>
      </c>
      <c r="O12" s="103"/>
      <c r="P12" s="103"/>
      <c r="Q12" s="113">
        <f t="shared" si="0"/>
        <v>8790</v>
      </c>
      <c r="R12" s="113">
        <f t="shared" si="1"/>
        <v>15625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552</v>
      </c>
      <c r="B13" s="457" t="s">
        <v>553</v>
      </c>
      <c r="C13" s="458" t="s">
        <v>554</v>
      </c>
      <c r="D13" s="242">
        <v>3963</v>
      </c>
      <c r="E13" s="242">
        <v>225</v>
      </c>
      <c r="F13" s="242">
        <v>455</v>
      </c>
      <c r="G13" s="113">
        <f t="shared" si="2"/>
        <v>3733</v>
      </c>
      <c r="H13" s="103"/>
      <c r="I13" s="103"/>
      <c r="J13" s="113">
        <f t="shared" si="3"/>
        <v>3733</v>
      </c>
      <c r="K13" s="103">
        <v>2437</v>
      </c>
      <c r="L13" s="103">
        <v>307</v>
      </c>
      <c r="M13" s="103">
        <v>428</v>
      </c>
      <c r="N13" s="113">
        <f t="shared" si="4"/>
        <v>2316</v>
      </c>
      <c r="O13" s="103"/>
      <c r="P13" s="103"/>
      <c r="Q13" s="113">
        <f t="shared" si="0"/>
        <v>2316</v>
      </c>
      <c r="R13" s="113">
        <f t="shared" si="1"/>
        <v>1417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555</v>
      </c>
      <c r="B14" s="457" t="s">
        <v>556</v>
      </c>
      <c r="C14" s="458" t="s">
        <v>557</v>
      </c>
      <c r="D14" s="242">
        <v>2128</v>
      </c>
      <c r="E14" s="242">
        <v>82</v>
      </c>
      <c r="F14" s="242"/>
      <c r="G14" s="113">
        <f t="shared" si="2"/>
        <v>2210</v>
      </c>
      <c r="H14" s="103"/>
      <c r="I14" s="103"/>
      <c r="J14" s="113">
        <f t="shared" si="3"/>
        <v>2210</v>
      </c>
      <c r="K14" s="103">
        <v>1707</v>
      </c>
      <c r="L14" s="103">
        <v>178</v>
      </c>
      <c r="M14" s="103"/>
      <c r="N14" s="113">
        <f t="shared" si="4"/>
        <v>1885</v>
      </c>
      <c r="O14" s="103"/>
      <c r="P14" s="103"/>
      <c r="Q14" s="113">
        <f t="shared" si="0"/>
        <v>1885</v>
      </c>
      <c r="R14" s="113">
        <f t="shared" si="1"/>
        <v>325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24">
      <c r="A15" s="562" t="s">
        <v>853</v>
      </c>
      <c r="B15" s="465" t="s">
        <v>854</v>
      </c>
      <c r="C15" s="563" t="s">
        <v>855</v>
      </c>
      <c r="D15" s="564">
        <v>3111</v>
      </c>
      <c r="E15" s="564">
        <v>1995</v>
      </c>
      <c r="F15" s="564"/>
      <c r="G15" s="113">
        <f t="shared" si="2"/>
        <v>5106</v>
      </c>
      <c r="H15" s="565"/>
      <c r="I15" s="565"/>
      <c r="J15" s="113">
        <f t="shared" si="3"/>
        <v>5106</v>
      </c>
      <c r="K15" s="565"/>
      <c r="L15" s="565"/>
      <c r="M15" s="565"/>
      <c r="N15" s="113">
        <f t="shared" si="4"/>
        <v>0</v>
      </c>
      <c r="O15" s="565"/>
      <c r="P15" s="565"/>
      <c r="Q15" s="113">
        <f t="shared" si="0"/>
        <v>0</v>
      </c>
      <c r="R15" s="113">
        <f t="shared" si="1"/>
        <v>5106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7" t="s">
        <v>558</v>
      </c>
      <c r="B16" s="246" t="s">
        <v>559</v>
      </c>
      <c r="C16" s="458" t="s">
        <v>560</v>
      </c>
      <c r="D16" s="242">
        <v>568</v>
      </c>
      <c r="E16" s="242">
        <v>30</v>
      </c>
      <c r="F16" s="242"/>
      <c r="G16" s="113">
        <f t="shared" si="2"/>
        <v>598</v>
      </c>
      <c r="H16" s="103"/>
      <c r="I16" s="103"/>
      <c r="J16" s="113">
        <f t="shared" si="3"/>
        <v>598</v>
      </c>
      <c r="K16" s="103">
        <v>169</v>
      </c>
      <c r="L16" s="103">
        <v>81</v>
      </c>
      <c r="M16" s="103"/>
      <c r="N16" s="113">
        <f t="shared" si="4"/>
        <v>250</v>
      </c>
      <c r="O16" s="103"/>
      <c r="P16" s="103"/>
      <c r="Q16" s="113">
        <f aca="true" t="shared" si="5" ref="Q16:Q25">N16+O16-P16</f>
        <v>250</v>
      </c>
      <c r="R16" s="113">
        <f aca="true" t="shared" si="6" ref="R16:R25">J16-Q16</f>
        <v>348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561</v>
      </c>
      <c r="C17" s="460" t="s">
        <v>562</v>
      </c>
      <c r="D17" s="247">
        <f>SUM(D9:D16)</f>
        <v>55663</v>
      </c>
      <c r="E17" s="247">
        <f>SUM(E9:E16)</f>
        <v>2659</v>
      </c>
      <c r="F17" s="247">
        <f>SUM(F9:F16)</f>
        <v>569</v>
      </c>
      <c r="G17" s="113">
        <f t="shared" si="2"/>
        <v>57753</v>
      </c>
      <c r="H17" s="114">
        <f>SUM(H9:H16)</f>
        <v>0</v>
      </c>
      <c r="I17" s="114">
        <f>SUM(I9:I16)</f>
        <v>0</v>
      </c>
      <c r="J17" s="113">
        <f t="shared" si="3"/>
        <v>57753</v>
      </c>
      <c r="K17" s="114">
        <f>SUM(K9:K16)</f>
        <v>15716</v>
      </c>
      <c r="L17" s="114">
        <f>SUM(L9:L16)</f>
        <v>2350</v>
      </c>
      <c r="M17" s="114">
        <f>SUM(M9:M16)</f>
        <v>450</v>
      </c>
      <c r="N17" s="113">
        <f t="shared" si="4"/>
        <v>17616</v>
      </c>
      <c r="O17" s="114">
        <f>SUM(O9:O16)</f>
        <v>0</v>
      </c>
      <c r="P17" s="114">
        <f>SUM(P9:P16)</f>
        <v>0</v>
      </c>
      <c r="Q17" s="113">
        <f t="shared" si="5"/>
        <v>17616</v>
      </c>
      <c r="R17" s="113">
        <f t="shared" si="6"/>
        <v>40137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563</v>
      </c>
      <c r="B18" s="462" t="s">
        <v>564</v>
      </c>
      <c r="C18" s="460" t="s">
        <v>565</v>
      </c>
      <c r="D18" s="240"/>
      <c r="E18" s="240"/>
      <c r="F18" s="240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566</v>
      </c>
      <c r="B19" s="462" t="s">
        <v>567</v>
      </c>
      <c r="C19" s="460" t="s">
        <v>568</v>
      </c>
      <c r="D19" s="240"/>
      <c r="E19" s="240"/>
      <c r="F19" s="240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569</v>
      </c>
      <c r="B20" s="454" t="s">
        <v>570</v>
      </c>
      <c r="C20" s="458"/>
      <c r="D20" s="241"/>
      <c r="E20" s="241"/>
      <c r="F20" s="241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540</v>
      </c>
      <c r="B21" s="457" t="s">
        <v>571</v>
      </c>
      <c r="C21" s="458" t="s">
        <v>572</v>
      </c>
      <c r="D21" s="242">
        <v>594</v>
      </c>
      <c r="E21" s="242"/>
      <c r="F21" s="242"/>
      <c r="G21" s="113">
        <f t="shared" si="2"/>
        <v>594</v>
      </c>
      <c r="H21" s="103"/>
      <c r="I21" s="103"/>
      <c r="J21" s="113">
        <f t="shared" si="3"/>
        <v>594</v>
      </c>
      <c r="K21" s="103">
        <v>251</v>
      </c>
      <c r="L21" s="103">
        <v>29</v>
      </c>
      <c r="M21" s="103"/>
      <c r="N21" s="113">
        <f t="shared" si="4"/>
        <v>280</v>
      </c>
      <c r="O21" s="103"/>
      <c r="P21" s="103"/>
      <c r="Q21" s="113">
        <f t="shared" si="5"/>
        <v>280</v>
      </c>
      <c r="R21" s="113">
        <f t="shared" si="6"/>
        <v>314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543</v>
      </c>
      <c r="B22" s="457" t="s">
        <v>573</v>
      </c>
      <c r="C22" s="458" t="s">
        <v>574</v>
      </c>
      <c r="D22" s="242">
        <v>63</v>
      </c>
      <c r="E22" s="242"/>
      <c r="F22" s="242"/>
      <c r="G22" s="113">
        <f t="shared" si="2"/>
        <v>63</v>
      </c>
      <c r="H22" s="103"/>
      <c r="I22" s="103"/>
      <c r="J22" s="113">
        <f t="shared" si="3"/>
        <v>63</v>
      </c>
      <c r="K22" s="103">
        <v>42</v>
      </c>
      <c r="L22" s="103">
        <v>7</v>
      </c>
      <c r="M22" s="103"/>
      <c r="N22" s="113">
        <f t="shared" si="4"/>
        <v>49</v>
      </c>
      <c r="O22" s="103"/>
      <c r="P22" s="103"/>
      <c r="Q22" s="113">
        <f t="shared" si="5"/>
        <v>49</v>
      </c>
      <c r="R22" s="113">
        <f t="shared" si="6"/>
        <v>14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546</v>
      </c>
      <c r="B23" s="465" t="s">
        <v>575</v>
      </c>
      <c r="C23" s="458" t="s">
        <v>576</v>
      </c>
      <c r="D23" s="242">
        <v>9</v>
      </c>
      <c r="E23" s="242"/>
      <c r="F23" s="242"/>
      <c r="G23" s="113">
        <f t="shared" si="2"/>
        <v>9</v>
      </c>
      <c r="H23" s="103"/>
      <c r="I23" s="103"/>
      <c r="J23" s="113">
        <f t="shared" si="3"/>
        <v>9</v>
      </c>
      <c r="K23" s="103">
        <v>9</v>
      </c>
      <c r="L23" s="103"/>
      <c r="M23" s="103"/>
      <c r="N23" s="113">
        <f t="shared" si="4"/>
        <v>9</v>
      </c>
      <c r="O23" s="103"/>
      <c r="P23" s="103"/>
      <c r="Q23" s="113">
        <f t="shared" si="5"/>
        <v>9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549</v>
      </c>
      <c r="B24" s="466" t="s">
        <v>559</v>
      </c>
      <c r="C24" s="458" t="s">
        <v>577</v>
      </c>
      <c r="D24" s="242">
        <v>4116</v>
      </c>
      <c r="E24" s="242"/>
      <c r="F24" s="242"/>
      <c r="G24" s="113">
        <f t="shared" si="2"/>
        <v>4116</v>
      </c>
      <c r="H24" s="103"/>
      <c r="I24" s="103"/>
      <c r="J24" s="113">
        <f t="shared" si="3"/>
        <v>4116</v>
      </c>
      <c r="K24" s="103">
        <v>1200</v>
      </c>
      <c r="L24" s="103">
        <v>600</v>
      </c>
      <c r="M24" s="103"/>
      <c r="N24" s="113">
        <f t="shared" si="4"/>
        <v>1800</v>
      </c>
      <c r="O24" s="103"/>
      <c r="P24" s="103"/>
      <c r="Q24" s="113">
        <f t="shared" si="5"/>
        <v>1800</v>
      </c>
      <c r="R24" s="113">
        <f t="shared" si="6"/>
        <v>2316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833</v>
      </c>
      <c r="C25" s="467" t="s">
        <v>579</v>
      </c>
      <c r="D25" s="243">
        <f>SUM(D21:D24)</f>
        <v>4782</v>
      </c>
      <c r="E25" s="243">
        <f aca="true" t="shared" si="7" ref="E25:P25">SUM(E21:E24)</f>
        <v>0</v>
      </c>
      <c r="F25" s="243">
        <f t="shared" si="7"/>
        <v>0</v>
      </c>
      <c r="G25" s="105">
        <f t="shared" si="2"/>
        <v>4782</v>
      </c>
      <c r="H25" s="104">
        <f t="shared" si="7"/>
        <v>0</v>
      </c>
      <c r="I25" s="104">
        <f t="shared" si="7"/>
        <v>0</v>
      </c>
      <c r="J25" s="105">
        <f t="shared" si="3"/>
        <v>4782</v>
      </c>
      <c r="K25" s="104">
        <f t="shared" si="7"/>
        <v>1502</v>
      </c>
      <c r="L25" s="104">
        <f t="shared" si="7"/>
        <v>636</v>
      </c>
      <c r="M25" s="104">
        <f t="shared" si="7"/>
        <v>0</v>
      </c>
      <c r="N25" s="105">
        <f t="shared" si="4"/>
        <v>2138</v>
      </c>
      <c r="O25" s="104">
        <f t="shared" si="7"/>
        <v>0</v>
      </c>
      <c r="P25" s="104">
        <f t="shared" si="7"/>
        <v>0</v>
      </c>
      <c r="Q25" s="105">
        <f t="shared" si="5"/>
        <v>2138</v>
      </c>
      <c r="R25" s="105">
        <f t="shared" si="6"/>
        <v>2644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580</v>
      </c>
      <c r="B26" s="468" t="s">
        <v>581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540</v>
      </c>
      <c r="B27" s="470" t="s">
        <v>848</v>
      </c>
      <c r="C27" s="471" t="s">
        <v>582</v>
      </c>
      <c r="D27" s="245">
        <f>SUM(D28:D31)</f>
        <v>30</v>
      </c>
      <c r="E27" s="245">
        <f aca="true" t="shared" si="8" ref="E27:P27">SUM(E28:E31)</f>
        <v>0</v>
      </c>
      <c r="F27" s="245">
        <f t="shared" si="8"/>
        <v>0</v>
      </c>
      <c r="G27" s="110">
        <f t="shared" si="2"/>
        <v>30</v>
      </c>
      <c r="H27" s="109">
        <f t="shared" si="8"/>
        <v>0</v>
      </c>
      <c r="I27" s="109">
        <f t="shared" si="8"/>
        <v>0</v>
      </c>
      <c r="J27" s="110">
        <f t="shared" si="3"/>
        <v>30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30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583</v>
      </c>
      <c r="D28" s="242"/>
      <c r="E28" s="242"/>
      <c r="F28" s="242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584</v>
      </c>
      <c r="D29" s="242"/>
      <c r="E29" s="242"/>
      <c r="F29" s="242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585</v>
      </c>
      <c r="D30" s="242"/>
      <c r="E30" s="242"/>
      <c r="F30" s="242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586</v>
      </c>
      <c r="D31" s="242">
        <v>30</v>
      </c>
      <c r="E31" s="242"/>
      <c r="F31" s="242"/>
      <c r="G31" s="113">
        <f t="shared" si="2"/>
        <v>30</v>
      </c>
      <c r="H31" s="111"/>
      <c r="I31" s="111"/>
      <c r="J31" s="113">
        <f t="shared" si="3"/>
        <v>30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30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7" t="s">
        <v>543</v>
      </c>
      <c r="B32" s="470" t="s">
        <v>587</v>
      </c>
      <c r="C32" s="458" t="s">
        <v>588</v>
      </c>
      <c r="D32" s="246">
        <f>SUM(D33:D36)</f>
        <v>0</v>
      </c>
      <c r="E32" s="246">
        <f aca="true" t="shared" si="11" ref="E32:P32">SUM(E33:E36)</f>
        <v>0</v>
      </c>
      <c r="F32" s="246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589</v>
      </c>
      <c r="D33" s="242"/>
      <c r="E33" s="242"/>
      <c r="F33" s="242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590</v>
      </c>
      <c r="C34" s="458" t="s">
        <v>591</v>
      </c>
      <c r="D34" s="242"/>
      <c r="E34" s="242"/>
      <c r="F34" s="242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592</v>
      </c>
      <c r="C35" s="458" t="s">
        <v>593</v>
      </c>
      <c r="D35" s="242"/>
      <c r="E35" s="242"/>
      <c r="F35" s="242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594</v>
      </c>
      <c r="C36" s="458" t="s">
        <v>595</v>
      </c>
      <c r="D36" s="242"/>
      <c r="E36" s="242"/>
      <c r="F36" s="242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546</v>
      </c>
      <c r="B37" s="472" t="s">
        <v>559</v>
      </c>
      <c r="C37" s="458" t="s">
        <v>596</v>
      </c>
      <c r="D37" s="242"/>
      <c r="E37" s="242"/>
      <c r="F37" s="242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849</v>
      </c>
      <c r="C38" s="460" t="s">
        <v>598</v>
      </c>
      <c r="D38" s="247">
        <f>D27+D32+D37</f>
        <v>30</v>
      </c>
      <c r="E38" s="247">
        <f aca="true" t="shared" si="12" ref="E38:P38">E27+E32+E37</f>
        <v>0</v>
      </c>
      <c r="F38" s="247">
        <f t="shared" si="12"/>
        <v>0</v>
      </c>
      <c r="G38" s="113">
        <f t="shared" si="2"/>
        <v>30</v>
      </c>
      <c r="H38" s="114">
        <f t="shared" si="12"/>
        <v>0</v>
      </c>
      <c r="I38" s="114">
        <f t="shared" si="12"/>
        <v>0</v>
      </c>
      <c r="J38" s="113">
        <f t="shared" si="3"/>
        <v>30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30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599</v>
      </c>
      <c r="B39" s="461" t="s">
        <v>600</v>
      </c>
      <c r="C39" s="460" t="s">
        <v>601</v>
      </c>
      <c r="D39" s="596"/>
      <c r="E39" s="596"/>
      <c r="F39" s="596"/>
      <c r="G39" s="113">
        <f t="shared" si="2"/>
        <v>0</v>
      </c>
      <c r="H39" s="596"/>
      <c r="I39" s="596"/>
      <c r="J39" s="113">
        <f t="shared" si="3"/>
        <v>0</v>
      </c>
      <c r="K39" s="596"/>
      <c r="L39" s="596"/>
      <c r="M39" s="596"/>
      <c r="N39" s="113">
        <f t="shared" si="4"/>
        <v>0</v>
      </c>
      <c r="O39" s="596"/>
      <c r="P39" s="596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602</v>
      </c>
      <c r="C40" s="450" t="s">
        <v>603</v>
      </c>
      <c r="D40" s="546">
        <f>D17+D18+D19+D25+D38+D39</f>
        <v>60475</v>
      </c>
      <c r="E40" s="546">
        <f>E17+E18+E19+E25+E38+E39</f>
        <v>2659</v>
      </c>
      <c r="F40" s="546">
        <f aca="true" t="shared" si="13" ref="F40:R40">F17+F18+F19+F25+F38+F39</f>
        <v>569</v>
      </c>
      <c r="G40" s="546">
        <f t="shared" si="13"/>
        <v>62565</v>
      </c>
      <c r="H40" s="546">
        <f t="shared" si="13"/>
        <v>0</v>
      </c>
      <c r="I40" s="546">
        <f t="shared" si="13"/>
        <v>0</v>
      </c>
      <c r="J40" s="546">
        <f t="shared" si="13"/>
        <v>62565</v>
      </c>
      <c r="K40" s="546">
        <f t="shared" si="13"/>
        <v>17218</v>
      </c>
      <c r="L40" s="546">
        <f t="shared" si="13"/>
        <v>2986</v>
      </c>
      <c r="M40" s="546">
        <f t="shared" si="13"/>
        <v>450</v>
      </c>
      <c r="N40" s="546">
        <f t="shared" si="13"/>
        <v>19754</v>
      </c>
      <c r="O40" s="546">
        <f t="shared" si="13"/>
        <v>0</v>
      </c>
      <c r="P40" s="546">
        <f t="shared" si="13"/>
        <v>0</v>
      </c>
      <c r="Q40" s="546">
        <f t="shared" si="13"/>
        <v>19754</v>
      </c>
      <c r="R40" s="546">
        <f t="shared" si="13"/>
        <v>42811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/>
      <c r="M41" s="475"/>
      <c r="N41" s="475"/>
      <c r="O41" s="475"/>
      <c r="P41" s="475"/>
      <c r="Q41" s="475"/>
      <c r="R41" s="475"/>
    </row>
    <row r="42" spans="1:18" ht="12">
      <c r="A42" s="435"/>
      <c r="B42" s="435" t="s">
        <v>604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">
        <v>877</v>
      </c>
      <c r="C44" s="444"/>
      <c r="D44" s="445"/>
      <c r="E44" s="445"/>
      <c r="F44" s="445"/>
      <c r="G44" s="435"/>
      <c r="H44" s="446" t="s">
        <v>605</v>
      </c>
      <c r="I44" s="446"/>
      <c r="J44" s="446"/>
      <c r="K44" s="616"/>
      <c r="L44" s="616"/>
      <c r="M44" s="616"/>
      <c r="N44" s="616"/>
      <c r="O44" s="620" t="s">
        <v>778</v>
      </c>
      <c r="P44" s="621"/>
      <c r="Q44" s="621"/>
      <c r="R44" s="621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 t="s">
        <v>864</v>
      </c>
      <c r="J45" s="436"/>
      <c r="K45" s="436"/>
      <c r="L45" s="436"/>
      <c r="M45" s="436"/>
      <c r="N45" s="436"/>
      <c r="O45" s="436" t="s">
        <v>862</v>
      </c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A2:B2"/>
    <mergeCell ref="A3:B3"/>
    <mergeCell ref="E2:G2"/>
    <mergeCell ref="E3:G3"/>
    <mergeCell ref="J5:J6"/>
    <mergeCell ref="E4:G4"/>
    <mergeCell ref="A5:B6"/>
    <mergeCell ref="C5:C6"/>
    <mergeCell ref="K44:N44"/>
    <mergeCell ref="P2:Q2"/>
    <mergeCell ref="M3:N3"/>
    <mergeCell ref="P3:Q3"/>
    <mergeCell ref="O44:R44"/>
    <mergeCell ref="Q5:Q6"/>
    <mergeCell ref="R5:R6"/>
    <mergeCell ref="M2:O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tabSelected="1" zoomScalePageLayoutView="0" workbookViewId="0" topLeftCell="A72">
      <selection activeCell="C89" sqref="C89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3" t="s">
        <v>606</v>
      </c>
      <c r="B1" s="633"/>
      <c r="C1" s="633"/>
      <c r="D1" s="633"/>
      <c r="E1" s="633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4" t="str">
        <f>"Име на отчитащото се предприятие:"&amp;"           "&amp;'справка №1-БАЛАНС'!E3</f>
        <v>Име на отчитащото се предприятие:           "ПАМПОРОВО" АД ПАМПОРОВО</v>
      </c>
      <c r="B3" s="634"/>
      <c r="C3" s="352" t="s">
        <v>2</v>
      </c>
      <c r="E3" s="352">
        <f>'справка №1-БАЛАНС'!H3</f>
        <v>830166943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5" t="str">
        <f>"Отчетен период: &amp;    "" "&amp;'справка №1-БАЛАНС'!E5</f>
        <v>Отчетен период: &amp;    " НЕКОНСОЛИДИРАН</v>
      </c>
      <c r="B4" s="635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607</v>
      </c>
      <c r="B5" s="511"/>
      <c r="C5" s="512" t="s">
        <v>875</v>
      </c>
      <c r="D5" s="512"/>
      <c r="E5" s="513" t="s">
        <v>608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461</v>
      </c>
      <c r="B6" s="481" t="s">
        <v>8</v>
      </c>
      <c r="C6" s="482" t="s">
        <v>609</v>
      </c>
      <c r="D6" s="191" t="s">
        <v>610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611</v>
      </c>
      <c r="E7" s="171" t="s">
        <v>612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613</v>
      </c>
      <c r="B9" s="485" t="s">
        <v>614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615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616</v>
      </c>
      <c r="B11" s="488" t="s">
        <v>617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618</v>
      </c>
      <c r="B12" s="488" t="s">
        <v>619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620</v>
      </c>
      <c r="B13" s="488" t="s">
        <v>621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622</v>
      </c>
      <c r="B14" s="488" t="s">
        <v>623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624</v>
      </c>
      <c r="B15" s="488" t="s">
        <v>625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626</v>
      </c>
      <c r="B16" s="488" t="s">
        <v>627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628</v>
      </c>
      <c r="B17" s="488" t="s">
        <v>629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622</v>
      </c>
      <c r="B18" s="488" t="s">
        <v>630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631</v>
      </c>
      <c r="B19" s="485" t="s">
        <v>632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633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634</v>
      </c>
      <c r="B21" s="485" t="s">
        <v>635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636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637</v>
      </c>
      <c r="B24" s="488" t="s">
        <v>638</v>
      </c>
      <c r="C24" s="165">
        <f>SUM(C25:C27)</f>
        <v>2</v>
      </c>
      <c r="D24" s="165">
        <f>SUM(D25:D27)</f>
        <v>2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639</v>
      </c>
      <c r="B25" s="488" t="s">
        <v>640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641</v>
      </c>
      <c r="B26" s="488" t="s">
        <v>642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643</v>
      </c>
      <c r="B27" s="488" t="s">
        <v>644</v>
      </c>
      <c r="C27" s="153">
        <v>2</v>
      </c>
      <c r="D27" s="153">
        <v>2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645</v>
      </c>
      <c r="B28" s="488" t="s">
        <v>646</v>
      </c>
      <c r="C28" s="153">
        <v>893</v>
      </c>
      <c r="D28" s="153">
        <v>893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647</v>
      </c>
      <c r="B29" s="488" t="s">
        <v>648</v>
      </c>
      <c r="C29" s="153">
        <v>179</v>
      </c>
      <c r="D29" s="153">
        <v>179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649</v>
      </c>
      <c r="B30" s="488" t="s">
        <v>650</v>
      </c>
      <c r="C30" s="153">
        <v>0</v>
      </c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651</v>
      </c>
      <c r="B31" s="488" t="s">
        <v>652</v>
      </c>
      <c r="C31" s="153">
        <v>9</v>
      </c>
      <c r="D31" s="153"/>
      <c r="E31" s="166">
        <f t="shared" si="0"/>
        <v>9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653</v>
      </c>
      <c r="B32" s="488" t="s">
        <v>654</v>
      </c>
      <c r="C32" s="153">
        <v>20</v>
      </c>
      <c r="D32" s="153"/>
      <c r="E32" s="166">
        <f t="shared" si="0"/>
        <v>20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655</v>
      </c>
      <c r="B33" s="488" t="s">
        <v>656</v>
      </c>
      <c r="C33" s="150">
        <f>SUM(C34:C37)</f>
        <v>2</v>
      </c>
      <c r="D33" s="150">
        <f>SUM(D34:D37)</f>
        <v>0</v>
      </c>
      <c r="E33" s="167">
        <f>SUM(E34:E37)</f>
        <v>2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657</v>
      </c>
      <c r="B34" s="488" t="s">
        <v>658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659</v>
      </c>
      <c r="B35" s="488" t="s">
        <v>660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661</v>
      </c>
      <c r="B36" s="488" t="s">
        <v>662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663</v>
      </c>
      <c r="B37" s="488" t="s">
        <v>664</v>
      </c>
      <c r="C37" s="153">
        <v>2</v>
      </c>
      <c r="D37" s="153"/>
      <c r="E37" s="166">
        <f t="shared" si="0"/>
        <v>2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665</v>
      </c>
      <c r="B38" s="488" t="s">
        <v>666</v>
      </c>
      <c r="C38" s="165">
        <f>SUM(C39:C42)</f>
        <v>192</v>
      </c>
      <c r="D38" s="150">
        <f>SUM(D39:D42)</f>
        <v>192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667</v>
      </c>
      <c r="B39" s="488" t="s">
        <v>668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669</v>
      </c>
      <c r="B40" s="488" t="s">
        <v>670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671</v>
      </c>
      <c r="B41" s="488" t="s">
        <v>672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673</v>
      </c>
      <c r="B42" s="488" t="s">
        <v>674</v>
      </c>
      <c r="C42" s="153">
        <v>192</v>
      </c>
      <c r="D42" s="153">
        <v>192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675</v>
      </c>
      <c r="B43" s="485" t="s">
        <v>676</v>
      </c>
      <c r="C43" s="149">
        <f>C24+C28+C29+C31+C30+C32+C33+C38</f>
        <v>1297</v>
      </c>
      <c r="D43" s="149">
        <f>D24+D28+D29+D31+D30+D32+D33+D38</f>
        <v>1266</v>
      </c>
      <c r="E43" s="164">
        <f>E24+E28+E29+E31+E30+E32+E33+E38</f>
        <v>31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677</v>
      </c>
      <c r="B44" s="486" t="s">
        <v>678</v>
      </c>
      <c r="C44" s="148">
        <f>C43+C21+C19+C9</f>
        <v>1297</v>
      </c>
      <c r="D44" s="148">
        <f>D43+D21+D19+D9</f>
        <v>1266</v>
      </c>
      <c r="E44" s="164">
        <f>E43+E21+E19+E9</f>
        <v>31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679</v>
      </c>
      <c r="B47" s="492"/>
      <c r="C47" s="494"/>
      <c r="D47" s="494"/>
      <c r="E47" s="494"/>
      <c r="F47" s="169" t="s">
        <v>273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0" t="s">
        <v>461</v>
      </c>
      <c r="B48" s="481" t="s">
        <v>8</v>
      </c>
      <c r="C48" s="495" t="s">
        <v>680</v>
      </c>
      <c r="D48" s="191" t="s">
        <v>681</v>
      </c>
      <c r="E48" s="191"/>
      <c r="F48" s="191" t="s">
        <v>682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611</v>
      </c>
      <c r="E49" s="484" t="s">
        <v>612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683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684</v>
      </c>
      <c r="B52" s="488" t="s">
        <v>685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686</v>
      </c>
      <c r="B53" s="488" t="s">
        <v>687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688</v>
      </c>
      <c r="B54" s="488" t="s">
        <v>689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673</v>
      </c>
      <c r="B55" s="488" t="s">
        <v>690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691</v>
      </c>
      <c r="B56" s="488" t="s">
        <v>692</v>
      </c>
      <c r="C56" s="148">
        <f>C57+C59</f>
        <v>661</v>
      </c>
      <c r="D56" s="148">
        <f>D57+D59</f>
        <v>0</v>
      </c>
      <c r="E56" s="165">
        <f t="shared" si="1"/>
        <v>661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693</v>
      </c>
      <c r="B57" s="488" t="s">
        <v>694</v>
      </c>
      <c r="C57" s="153">
        <v>661</v>
      </c>
      <c r="D57" s="153"/>
      <c r="E57" s="165">
        <f t="shared" si="1"/>
        <v>661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695</v>
      </c>
      <c r="B58" s="488" t="s">
        <v>696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697</v>
      </c>
      <c r="B59" s="488" t="s">
        <v>698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695</v>
      </c>
      <c r="B60" s="488" t="s">
        <v>699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700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701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702</v>
      </c>
      <c r="B63" s="488" t="s">
        <v>703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704</v>
      </c>
      <c r="B64" s="488" t="s">
        <v>705</v>
      </c>
      <c r="C64" s="153">
        <v>236</v>
      </c>
      <c r="D64" s="153"/>
      <c r="E64" s="165">
        <f t="shared" si="1"/>
        <v>236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706</v>
      </c>
      <c r="B65" s="488" t="s">
        <v>707</v>
      </c>
      <c r="C65" s="154">
        <v>236</v>
      </c>
      <c r="D65" s="154"/>
      <c r="E65" s="165">
        <f t="shared" si="1"/>
        <v>236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708</v>
      </c>
      <c r="B66" s="485" t="s">
        <v>709</v>
      </c>
      <c r="C66" s="148">
        <f>C52+C56+C61+C62+C63+C64</f>
        <v>897</v>
      </c>
      <c r="D66" s="148">
        <f>D52+D56+D61+D62+D63+D64</f>
        <v>0</v>
      </c>
      <c r="E66" s="165">
        <f t="shared" si="1"/>
        <v>897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710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711</v>
      </c>
      <c r="B68" s="498" t="s">
        <v>712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713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684</v>
      </c>
      <c r="B71" s="488" t="s">
        <v>714</v>
      </c>
      <c r="C71" s="150">
        <f>SUM(C72:C74)</f>
        <v>26341</v>
      </c>
      <c r="D71" s="150">
        <f>SUM(D72:D74)</f>
        <v>5</v>
      </c>
      <c r="E71" s="150">
        <f>SUM(E72:E74)</f>
        <v>26336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715</v>
      </c>
      <c r="B72" s="488" t="s">
        <v>716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717</v>
      </c>
      <c r="B73" s="488" t="s">
        <v>718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719</v>
      </c>
      <c r="B74" s="488" t="s">
        <v>720</v>
      </c>
      <c r="C74" s="153">
        <v>26341</v>
      </c>
      <c r="D74" s="153">
        <v>5</v>
      </c>
      <c r="E74" s="165">
        <f t="shared" si="1"/>
        <v>26336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691</v>
      </c>
      <c r="B75" s="488" t="s">
        <v>721</v>
      </c>
      <c r="C75" s="148">
        <f>C76+C78</f>
        <v>650</v>
      </c>
      <c r="D75" s="148">
        <f>D76+D78</f>
        <v>650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722</v>
      </c>
      <c r="B76" s="488" t="s">
        <v>723</v>
      </c>
      <c r="C76" s="153">
        <v>650</v>
      </c>
      <c r="D76" s="153">
        <v>650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724</v>
      </c>
      <c r="B77" s="488" t="s">
        <v>725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726</v>
      </c>
      <c r="B78" s="488" t="s">
        <v>727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695</v>
      </c>
      <c r="B79" s="488" t="s">
        <v>728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729</v>
      </c>
      <c r="B80" s="488" t="s">
        <v>730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731</v>
      </c>
      <c r="B81" s="488" t="s">
        <v>732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733</v>
      </c>
      <c r="B82" s="488" t="s">
        <v>734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735</v>
      </c>
      <c r="B83" s="488" t="s">
        <v>736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737</v>
      </c>
      <c r="B84" s="488" t="s">
        <v>738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739</v>
      </c>
      <c r="B85" s="488" t="s">
        <v>740</v>
      </c>
      <c r="C85" s="149">
        <f>SUM(C86:C90)+C94</f>
        <v>1760</v>
      </c>
      <c r="D85" s="149">
        <f>SUM(D86:D90)+D94</f>
        <v>1211</v>
      </c>
      <c r="E85" s="149">
        <f>SUM(E86:E90)+E94</f>
        <v>549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741</v>
      </c>
      <c r="B86" s="488" t="s">
        <v>742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743</v>
      </c>
      <c r="B87" s="488" t="s">
        <v>744</v>
      </c>
      <c r="C87" s="153">
        <v>538</v>
      </c>
      <c r="D87" s="153"/>
      <c r="E87" s="165">
        <f t="shared" si="1"/>
        <v>538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745</v>
      </c>
      <c r="B88" s="488" t="s">
        <v>746</v>
      </c>
      <c r="C88" s="153">
        <v>867</v>
      </c>
      <c r="D88" s="153">
        <v>866</v>
      </c>
      <c r="E88" s="165">
        <f t="shared" si="1"/>
        <v>1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747</v>
      </c>
      <c r="B89" s="488" t="s">
        <v>748</v>
      </c>
      <c r="C89" s="153">
        <v>176</v>
      </c>
      <c r="D89" s="153">
        <v>166</v>
      </c>
      <c r="E89" s="165">
        <f t="shared" si="1"/>
        <v>10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749</v>
      </c>
      <c r="B90" s="488" t="s">
        <v>750</v>
      </c>
      <c r="C90" s="148">
        <f>SUM(C91:C93)</f>
        <v>117</v>
      </c>
      <c r="D90" s="148">
        <f>SUM(D91:D93)</f>
        <v>117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751</v>
      </c>
      <c r="B91" s="488" t="s">
        <v>752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659</v>
      </c>
      <c r="B92" s="488" t="s">
        <v>753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663</v>
      </c>
      <c r="B93" s="488" t="s">
        <v>754</v>
      </c>
      <c r="C93" s="153">
        <v>117</v>
      </c>
      <c r="D93" s="153">
        <v>117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755</v>
      </c>
      <c r="B94" s="488" t="s">
        <v>756</v>
      </c>
      <c r="C94" s="153">
        <v>62</v>
      </c>
      <c r="D94" s="153">
        <v>62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757</v>
      </c>
      <c r="B95" s="488" t="s">
        <v>758</v>
      </c>
      <c r="C95" s="153">
        <v>132</v>
      </c>
      <c r="D95" s="153">
        <v>132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759</v>
      </c>
      <c r="B96" s="498" t="s">
        <v>760</v>
      </c>
      <c r="C96" s="149">
        <f>C85+C80+C75+C71+C95</f>
        <v>28883</v>
      </c>
      <c r="D96" s="149">
        <f>D85+D80+D75+D71+D95</f>
        <v>1998</v>
      </c>
      <c r="E96" s="149">
        <f>E85+E80+E75+E71+E95</f>
        <v>26885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761</v>
      </c>
      <c r="B97" s="486" t="s">
        <v>762</v>
      </c>
      <c r="C97" s="149">
        <f>C96+C68+C66</f>
        <v>29780</v>
      </c>
      <c r="D97" s="149">
        <f>D96+D68+D66</f>
        <v>1998</v>
      </c>
      <c r="E97" s="149">
        <f>E96+E68+E66</f>
        <v>27782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763</v>
      </c>
      <c r="B99" s="501"/>
      <c r="C99" s="158"/>
      <c r="D99" s="158"/>
      <c r="E99" s="158"/>
      <c r="F99" s="502" t="s">
        <v>521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461</v>
      </c>
      <c r="B100" s="486" t="s">
        <v>462</v>
      </c>
      <c r="C100" s="160" t="s">
        <v>764</v>
      </c>
      <c r="D100" s="160" t="s">
        <v>765</v>
      </c>
      <c r="E100" s="160" t="s">
        <v>766</v>
      </c>
      <c r="F100" s="160" t="s">
        <v>767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768</v>
      </c>
      <c r="B102" s="488" t="s">
        <v>769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770</v>
      </c>
      <c r="B103" s="488" t="s">
        <v>771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772</v>
      </c>
      <c r="B104" s="488" t="s">
        <v>773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774</v>
      </c>
      <c r="B105" s="486" t="s">
        <v>775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776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2" t="s">
        <v>777</v>
      </c>
      <c r="B107" s="632"/>
      <c r="C107" s="632"/>
      <c r="D107" s="632"/>
      <c r="E107" s="632"/>
      <c r="F107" s="632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1" t="s">
        <v>878</v>
      </c>
      <c r="B109" s="631"/>
      <c r="C109" s="631" t="s">
        <v>380</v>
      </c>
      <c r="D109" s="631"/>
      <c r="E109" s="631"/>
      <c r="F109" s="631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 t="s">
        <v>861</v>
      </c>
      <c r="D110" s="476"/>
      <c r="E110" s="476"/>
      <c r="F110" s="478"/>
    </row>
    <row r="111" spans="1:6" ht="12">
      <c r="A111" s="476"/>
      <c r="B111" s="477"/>
      <c r="C111" s="630" t="s">
        <v>778</v>
      </c>
      <c r="D111" s="630"/>
      <c r="E111" s="630"/>
      <c r="F111" s="630"/>
    </row>
    <row r="112" spans="1:6" ht="12">
      <c r="A112" s="433"/>
      <c r="B112" s="479"/>
      <c r="C112" s="433" t="s">
        <v>863</v>
      </c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779</v>
      </c>
      <c r="F2" s="516"/>
      <c r="G2" s="516"/>
      <c r="H2" s="514"/>
      <c r="I2" s="514"/>
    </row>
    <row r="3" spans="1:9" ht="12">
      <c r="A3" s="514"/>
      <c r="B3" s="515"/>
      <c r="C3" s="517" t="s">
        <v>780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381</v>
      </c>
      <c r="B4" s="577"/>
      <c r="C4" s="612" t="str">
        <f>'справка №1-БАЛАНС'!E3</f>
        <v>"ПАМПОРОВО" АД ПАМПОРОВО</v>
      </c>
      <c r="D4" s="629"/>
      <c r="E4" s="629"/>
      <c r="F4" s="577"/>
      <c r="G4" s="579" t="s">
        <v>2</v>
      </c>
      <c r="H4" s="579"/>
      <c r="I4" s="588">
        <f>'справка №1-БАЛАНС'!H3</f>
        <v>830166943</v>
      </c>
    </row>
    <row r="5" spans="1:9" ht="15">
      <c r="A5" s="521" t="s">
        <v>879</v>
      </c>
      <c r="B5" s="578"/>
      <c r="C5" s="612" t="str">
        <f>'справка №1-БАЛАНС'!E5</f>
        <v>НЕКОНСОЛИДИРАН</v>
      </c>
      <c r="D5" s="638"/>
      <c r="E5" s="638"/>
      <c r="F5" s="578"/>
      <c r="G5" s="353" t="s">
        <v>4</v>
      </c>
      <c r="H5" s="580"/>
      <c r="I5" s="587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781</v>
      </c>
    </row>
    <row r="7" spans="1:9" s="122" customFormat="1" ht="12">
      <c r="A7" s="193" t="s">
        <v>461</v>
      </c>
      <c r="B7" s="120"/>
      <c r="C7" s="193" t="s">
        <v>782</v>
      </c>
      <c r="D7" s="194"/>
      <c r="E7" s="195"/>
      <c r="F7" s="196" t="s">
        <v>783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784</v>
      </c>
      <c r="D8" s="124" t="s">
        <v>785</v>
      </c>
      <c r="E8" s="124" t="s">
        <v>786</v>
      </c>
      <c r="F8" s="195" t="s">
        <v>787</v>
      </c>
      <c r="G8" s="197" t="s">
        <v>788</v>
      </c>
      <c r="H8" s="197"/>
      <c r="I8" s="197" t="s">
        <v>789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532</v>
      </c>
      <c r="H9" s="121" t="s">
        <v>533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790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791</v>
      </c>
      <c r="B12" s="132" t="s">
        <v>792</v>
      </c>
      <c r="C12" s="547"/>
      <c r="D12" s="141"/>
      <c r="E12" s="141"/>
      <c r="F12" s="141"/>
      <c r="G12" s="141"/>
      <c r="H12" s="141"/>
      <c r="I12" s="540">
        <f>F12+G12-H12</f>
        <v>0</v>
      </c>
    </row>
    <row r="13" spans="1:9" s="115" customFormat="1" ht="12">
      <c r="A13" s="117" t="s">
        <v>793</v>
      </c>
      <c r="B13" s="132" t="s">
        <v>794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592</v>
      </c>
      <c r="B14" s="132" t="s">
        <v>795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796</v>
      </c>
      <c r="B15" s="132" t="s">
        <v>797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798</v>
      </c>
      <c r="C16" s="141"/>
      <c r="D16" s="141"/>
      <c r="E16" s="141"/>
      <c r="F16" s="141"/>
      <c r="G16" s="141"/>
      <c r="H16" s="141"/>
      <c r="I16" s="540">
        <f t="shared" si="0"/>
        <v>0</v>
      </c>
    </row>
    <row r="17" spans="1:9" s="115" customFormat="1" ht="12">
      <c r="A17" s="133" t="s">
        <v>561</v>
      </c>
      <c r="B17" s="134" t="s">
        <v>799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0">
        <f t="shared" si="0"/>
        <v>0</v>
      </c>
    </row>
    <row r="18" spans="1:9" s="115" customFormat="1" ht="12">
      <c r="A18" s="130" t="s">
        <v>800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791</v>
      </c>
      <c r="B19" s="132" t="s">
        <v>801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802</v>
      </c>
      <c r="B20" s="132" t="s">
        <v>803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804</v>
      </c>
      <c r="B21" s="132" t="s">
        <v>805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806</v>
      </c>
      <c r="B22" s="132" t="s">
        <v>807</v>
      </c>
      <c r="C22" s="141"/>
      <c r="D22" s="141"/>
      <c r="E22" s="141"/>
      <c r="F22" s="548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808</v>
      </c>
      <c r="B23" s="132" t="s">
        <v>809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810</v>
      </c>
      <c r="B24" s="132" t="s">
        <v>811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812</v>
      </c>
      <c r="B25" s="137" t="s">
        <v>813</v>
      </c>
      <c r="C25" s="141"/>
      <c r="D25" s="141"/>
      <c r="E25" s="141"/>
      <c r="F25" s="141"/>
      <c r="G25" s="141"/>
      <c r="H25" s="141"/>
      <c r="I25" s="540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578</v>
      </c>
      <c r="B26" s="134" t="s">
        <v>814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0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0" t="s">
        <v>815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">
        <v>866</v>
      </c>
      <c r="B30" s="637"/>
      <c r="C30" s="637"/>
      <c r="D30" s="567" t="s">
        <v>816</v>
      </c>
      <c r="E30" s="636"/>
      <c r="F30" s="636"/>
      <c r="G30" s="636"/>
      <c r="H30" s="518" t="s">
        <v>778</v>
      </c>
      <c r="I30" s="636"/>
      <c r="J30" s="636"/>
    </row>
    <row r="31" spans="1:9" s="115" customFormat="1" ht="12">
      <c r="A31" s="436"/>
      <c r="B31" s="519"/>
      <c r="C31" s="436"/>
      <c r="D31" s="509" t="s">
        <v>861</v>
      </c>
      <c r="E31" s="509"/>
      <c r="F31" s="509"/>
      <c r="G31" s="509"/>
      <c r="H31" s="509" t="s">
        <v>862</v>
      </c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1">
      <selection activeCell="A152" sqref="A152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817</v>
      </c>
      <c r="B2" s="198"/>
      <c r="C2" s="198"/>
      <c r="D2" s="198"/>
      <c r="E2" s="198"/>
      <c r="F2" s="198"/>
    </row>
    <row r="3" spans="1:6" ht="12.75" customHeight="1">
      <c r="A3" s="198" t="s">
        <v>818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381</v>
      </c>
      <c r="B5" s="612" t="str">
        <f>'справка №1-БАЛАНС'!E3</f>
        <v>"ПАМПОРОВО" АД ПАМПОРОВО</v>
      </c>
      <c r="C5" s="603"/>
      <c r="D5" s="586"/>
      <c r="E5" s="352" t="s">
        <v>2</v>
      </c>
      <c r="F5" s="589">
        <f>'справка №1-БАЛАНС'!H3</f>
        <v>830166943</v>
      </c>
    </row>
    <row r="6" spans="1:13" ht="15" customHeight="1">
      <c r="A6" s="54" t="s">
        <v>880</v>
      </c>
      <c r="B6" s="612" t="str">
        <f>'справка №1-БАЛАНС'!E5</f>
        <v>НЕКОНСОЛИДИРАН</v>
      </c>
      <c r="C6" s="638"/>
      <c r="D6" s="55"/>
      <c r="E6" s="353" t="s">
        <v>4</v>
      </c>
      <c r="F6" s="590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1:13" s="56" customFormat="1" ht="15" customHeight="1">
      <c r="A7" s="56" t="s">
        <v>159</v>
      </c>
      <c r="B7" s="625"/>
      <c r="C7" s="640"/>
      <c r="D7" s="57"/>
      <c r="E7" s="57"/>
      <c r="F7" s="58" t="s">
        <v>273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/>
      <c r="B8" s="60" t="s">
        <v>8</v>
      </c>
      <c r="C8" s="61" t="s">
        <v>819</v>
      </c>
      <c r="D8" s="61" t="s">
        <v>820</v>
      </c>
      <c r="E8" s="61" t="s">
        <v>821</v>
      </c>
      <c r="F8" s="61" t="s">
        <v>822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823</v>
      </c>
      <c r="B10" s="65"/>
      <c r="C10" s="535"/>
      <c r="D10" s="535"/>
      <c r="E10" s="535"/>
      <c r="F10" s="535"/>
    </row>
    <row r="11" spans="1:6" ht="18" customHeight="1">
      <c r="A11" s="66" t="s">
        <v>824</v>
      </c>
      <c r="B11" s="67"/>
      <c r="C11" s="535"/>
      <c r="D11" s="535"/>
      <c r="E11" s="535"/>
      <c r="F11" s="535"/>
    </row>
    <row r="12" spans="1:6" ht="14.25" customHeight="1">
      <c r="A12" s="66" t="s">
        <v>825</v>
      </c>
      <c r="B12" s="67"/>
      <c r="C12" s="549"/>
      <c r="D12" s="549"/>
      <c r="E12" s="549"/>
      <c r="F12" s="551">
        <f>C12-E12</f>
        <v>0</v>
      </c>
    </row>
    <row r="13" spans="1:6" ht="12.75">
      <c r="A13" s="66" t="s">
        <v>826</v>
      </c>
      <c r="B13" s="67"/>
      <c r="C13" s="549"/>
      <c r="D13" s="549"/>
      <c r="E13" s="549"/>
      <c r="F13" s="551">
        <f aca="true" t="shared" si="0" ref="F13:F26">C13-E13</f>
        <v>0</v>
      </c>
    </row>
    <row r="14" spans="1:6" ht="12.75">
      <c r="A14" s="66" t="s">
        <v>546</v>
      </c>
      <c r="B14" s="67"/>
      <c r="C14" s="549"/>
      <c r="D14" s="549"/>
      <c r="E14" s="549"/>
      <c r="F14" s="551">
        <f t="shared" si="0"/>
        <v>0</v>
      </c>
    </row>
    <row r="15" spans="1:6" ht="12.75">
      <c r="A15" s="66" t="s">
        <v>549</v>
      </c>
      <c r="B15" s="67"/>
      <c r="C15" s="549"/>
      <c r="D15" s="549"/>
      <c r="E15" s="549"/>
      <c r="F15" s="551">
        <f t="shared" si="0"/>
        <v>0</v>
      </c>
    </row>
    <row r="16" spans="1:6" ht="12.75">
      <c r="A16" s="66">
        <v>5</v>
      </c>
      <c r="B16" s="67"/>
      <c r="C16" s="549"/>
      <c r="D16" s="549"/>
      <c r="E16" s="549"/>
      <c r="F16" s="551">
        <f t="shared" si="0"/>
        <v>0</v>
      </c>
    </row>
    <row r="17" spans="1:6" ht="12.75">
      <c r="A17" s="66">
        <v>6</v>
      </c>
      <c r="B17" s="67"/>
      <c r="C17" s="549"/>
      <c r="D17" s="549"/>
      <c r="E17" s="549"/>
      <c r="F17" s="551">
        <f t="shared" si="0"/>
        <v>0</v>
      </c>
    </row>
    <row r="18" spans="1:6" ht="12.75">
      <c r="A18" s="66">
        <v>7</v>
      </c>
      <c r="B18" s="67"/>
      <c r="C18" s="549"/>
      <c r="D18" s="549"/>
      <c r="E18" s="549"/>
      <c r="F18" s="551">
        <f t="shared" si="0"/>
        <v>0</v>
      </c>
    </row>
    <row r="19" spans="1:6" ht="12.75">
      <c r="A19" s="66">
        <v>8</v>
      </c>
      <c r="B19" s="67"/>
      <c r="C19" s="549"/>
      <c r="D19" s="549"/>
      <c r="E19" s="549"/>
      <c r="F19" s="551">
        <f t="shared" si="0"/>
        <v>0</v>
      </c>
    </row>
    <row r="20" spans="1:6" ht="12.75">
      <c r="A20" s="66">
        <v>9</v>
      </c>
      <c r="B20" s="67"/>
      <c r="C20" s="549"/>
      <c r="D20" s="549"/>
      <c r="E20" s="549"/>
      <c r="F20" s="551">
        <f t="shared" si="0"/>
        <v>0</v>
      </c>
    </row>
    <row r="21" spans="1:6" ht="12.75">
      <c r="A21" s="66">
        <v>10</v>
      </c>
      <c r="B21" s="67"/>
      <c r="C21" s="549"/>
      <c r="D21" s="549"/>
      <c r="E21" s="549"/>
      <c r="F21" s="551">
        <f t="shared" si="0"/>
        <v>0</v>
      </c>
    </row>
    <row r="22" spans="1:6" ht="12.75">
      <c r="A22" s="66">
        <v>11</v>
      </c>
      <c r="B22" s="67"/>
      <c r="C22" s="549"/>
      <c r="D22" s="549"/>
      <c r="E22" s="549"/>
      <c r="F22" s="551">
        <f t="shared" si="0"/>
        <v>0</v>
      </c>
    </row>
    <row r="23" spans="1:6" ht="12.75">
      <c r="A23" s="66">
        <v>12</v>
      </c>
      <c r="B23" s="67"/>
      <c r="C23" s="549"/>
      <c r="D23" s="549"/>
      <c r="E23" s="549"/>
      <c r="F23" s="551">
        <f t="shared" si="0"/>
        <v>0</v>
      </c>
    </row>
    <row r="24" spans="1:6" ht="12.75">
      <c r="A24" s="66">
        <v>13</v>
      </c>
      <c r="B24" s="67"/>
      <c r="C24" s="549"/>
      <c r="D24" s="549"/>
      <c r="E24" s="549"/>
      <c r="F24" s="551">
        <f t="shared" si="0"/>
        <v>0</v>
      </c>
    </row>
    <row r="25" spans="1:6" ht="12" customHeight="1">
      <c r="A25" s="66">
        <v>14</v>
      </c>
      <c r="B25" s="67"/>
      <c r="C25" s="549"/>
      <c r="D25" s="549"/>
      <c r="E25" s="549"/>
      <c r="F25" s="551">
        <f t="shared" si="0"/>
        <v>0</v>
      </c>
    </row>
    <row r="26" spans="1:6" ht="12.75">
      <c r="A26" s="66">
        <v>15</v>
      </c>
      <c r="B26" s="67"/>
      <c r="C26" s="549"/>
      <c r="D26" s="549"/>
      <c r="E26" s="549"/>
      <c r="F26" s="551">
        <f t="shared" si="0"/>
        <v>0</v>
      </c>
    </row>
    <row r="27" spans="1:16" ht="11.25" customHeight="1">
      <c r="A27" s="68" t="s">
        <v>561</v>
      </c>
      <c r="B27" s="69" t="s">
        <v>827</v>
      </c>
      <c r="C27" s="535">
        <f>SUM(C12:C26)</f>
        <v>0</v>
      </c>
      <c r="D27" s="535"/>
      <c r="E27" s="535">
        <f>SUM(E12:E26)</f>
        <v>0</v>
      </c>
      <c r="F27" s="550">
        <f>SUM(F12:F26)</f>
        <v>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828</v>
      </c>
      <c r="B28" s="70"/>
      <c r="C28" s="535"/>
      <c r="D28" s="535"/>
      <c r="E28" s="535"/>
      <c r="F28" s="550"/>
    </row>
    <row r="29" spans="1:6" ht="12.75">
      <c r="A29" s="66" t="s">
        <v>540</v>
      </c>
      <c r="B29" s="70"/>
      <c r="C29" s="549"/>
      <c r="D29" s="549"/>
      <c r="E29" s="549"/>
      <c r="F29" s="551">
        <f>C29-E29</f>
        <v>0</v>
      </c>
    </row>
    <row r="30" spans="1:6" ht="12.75">
      <c r="A30" s="66" t="s">
        <v>543</v>
      </c>
      <c r="B30" s="70"/>
      <c r="C30" s="549"/>
      <c r="D30" s="549"/>
      <c r="E30" s="549"/>
      <c r="F30" s="551">
        <f aca="true" t="shared" si="1" ref="F30:F43">C30-E30</f>
        <v>0</v>
      </c>
    </row>
    <row r="31" spans="1:6" ht="12.75">
      <c r="A31" s="66" t="s">
        <v>546</v>
      </c>
      <c r="B31" s="70"/>
      <c r="C31" s="549"/>
      <c r="D31" s="549"/>
      <c r="E31" s="549"/>
      <c r="F31" s="551">
        <f t="shared" si="1"/>
        <v>0</v>
      </c>
    </row>
    <row r="32" spans="1:6" ht="12.75">
      <c r="A32" s="66" t="s">
        <v>549</v>
      </c>
      <c r="B32" s="70"/>
      <c r="C32" s="549"/>
      <c r="D32" s="549"/>
      <c r="E32" s="549"/>
      <c r="F32" s="551">
        <f t="shared" si="1"/>
        <v>0</v>
      </c>
    </row>
    <row r="33" spans="1:6" ht="12.75">
      <c r="A33" s="66">
        <v>5</v>
      </c>
      <c r="B33" s="67"/>
      <c r="C33" s="549"/>
      <c r="D33" s="549"/>
      <c r="E33" s="549"/>
      <c r="F33" s="551">
        <f t="shared" si="1"/>
        <v>0</v>
      </c>
    </row>
    <row r="34" spans="1:6" ht="12.75">
      <c r="A34" s="66">
        <v>6</v>
      </c>
      <c r="B34" s="67"/>
      <c r="C34" s="549"/>
      <c r="D34" s="549"/>
      <c r="E34" s="549"/>
      <c r="F34" s="551">
        <f t="shared" si="1"/>
        <v>0</v>
      </c>
    </row>
    <row r="35" spans="1:6" ht="12.75">
      <c r="A35" s="66">
        <v>7</v>
      </c>
      <c r="B35" s="67"/>
      <c r="C35" s="549"/>
      <c r="D35" s="549"/>
      <c r="E35" s="549"/>
      <c r="F35" s="551">
        <f t="shared" si="1"/>
        <v>0</v>
      </c>
    </row>
    <row r="36" spans="1:6" ht="12.75">
      <c r="A36" s="66">
        <v>8</v>
      </c>
      <c r="B36" s="67"/>
      <c r="C36" s="549"/>
      <c r="D36" s="549"/>
      <c r="E36" s="549"/>
      <c r="F36" s="551">
        <f t="shared" si="1"/>
        <v>0</v>
      </c>
    </row>
    <row r="37" spans="1:6" ht="12.75">
      <c r="A37" s="66">
        <v>9</v>
      </c>
      <c r="B37" s="67"/>
      <c r="C37" s="549"/>
      <c r="D37" s="549"/>
      <c r="E37" s="549"/>
      <c r="F37" s="551">
        <f t="shared" si="1"/>
        <v>0</v>
      </c>
    </row>
    <row r="38" spans="1:6" ht="12.75">
      <c r="A38" s="66">
        <v>10</v>
      </c>
      <c r="B38" s="67"/>
      <c r="C38" s="549"/>
      <c r="D38" s="549"/>
      <c r="E38" s="549"/>
      <c r="F38" s="551">
        <f t="shared" si="1"/>
        <v>0</v>
      </c>
    </row>
    <row r="39" spans="1:6" ht="12.75">
      <c r="A39" s="66">
        <v>11</v>
      </c>
      <c r="B39" s="67"/>
      <c r="C39" s="549"/>
      <c r="D39" s="549"/>
      <c r="E39" s="549"/>
      <c r="F39" s="551">
        <f t="shared" si="1"/>
        <v>0</v>
      </c>
    </row>
    <row r="40" spans="1:6" ht="12.75">
      <c r="A40" s="66">
        <v>12</v>
      </c>
      <c r="B40" s="67"/>
      <c r="C40" s="549"/>
      <c r="D40" s="549"/>
      <c r="E40" s="549"/>
      <c r="F40" s="551">
        <f t="shared" si="1"/>
        <v>0</v>
      </c>
    </row>
    <row r="41" spans="1:6" ht="12.75">
      <c r="A41" s="66">
        <v>13</v>
      </c>
      <c r="B41" s="67"/>
      <c r="C41" s="549"/>
      <c r="D41" s="549"/>
      <c r="E41" s="549"/>
      <c r="F41" s="551">
        <f t="shared" si="1"/>
        <v>0</v>
      </c>
    </row>
    <row r="42" spans="1:6" ht="12" customHeight="1">
      <c r="A42" s="66">
        <v>14</v>
      </c>
      <c r="B42" s="67"/>
      <c r="C42" s="549"/>
      <c r="D42" s="549"/>
      <c r="E42" s="549"/>
      <c r="F42" s="551">
        <f t="shared" si="1"/>
        <v>0</v>
      </c>
    </row>
    <row r="43" spans="1:6" ht="12.75">
      <c r="A43" s="66">
        <v>15</v>
      </c>
      <c r="B43" s="67"/>
      <c r="C43" s="549"/>
      <c r="D43" s="549"/>
      <c r="E43" s="549"/>
      <c r="F43" s="551">
        <f t="shared" si="1"/>
        <v>0</v>
      </c>
    </row>
    <row r="44" spans="1:16" ht="15" customHeight="1">
      <c r="A44" s="68" t="s">
        <v>578</v>
      </c>
      <c r="B44" s="69" t="s">
        <v>829</v>
      </c>
      <c r="C44" s="535">
        <f>SUM(C29:C43)</f>
        <v>0</v>
      </c>
      <c r="D44" s="535"/>
      <c r="E44" s="535">
        <f>SUM(E29:E43)</f>
        <v>0</v>
      </c>
      <c r="F44" s="550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830</v>
      </c>
      <c r="B45" s="70"/>
      <c r="C45" s="535"/>
      <c r="D45" s="535"/>
      <c r="E45" s="535"/>
      <c r="F45" s="550"/>
    </row>
    <row r="46" spans="1:6" ht="12.75">
      <c r="A46" s="66" t="s">
        <v>540</v>
      </c>
      <c r="B46" s="70"/>
      <c r="C46" s="549"/>
      <c r="D46" s="549"/>
      <c r="E46" s="549"/>
      <c r="F46" s="551">
        <f>C46-E46</f>
        <v>0</v>
      </c>
    </row>
    <row r="47" spans="1:6" ht="12.75">
      <c r="A47" s="66" t="s">
        <v>543</v>
      </c>
      <c r="B47" s="70"/>
      <c r="C47" s="549"/>
      <c r="D47" s="549"/>
      <c r="E47" s="549"/>
      <c r="F47" s="551">
        <f aca="true" t="shared" si="2" ref="F47:F60">C47-E47</f>
        <v>0</v>
      </c>
    </row>
    <row r="48" spans="1:6" ht="12.75">
      <c r="A48" s="66" t="s">
        <v>546</v>
      </c>
      <c r="B48" s="70"/>
      <c r="C48" s="549"/>
      <c r="D48" s="549"/>
      <c r="E48" s="549"/>
      <c r="F48" s="551">
        <f t="shared" si="2"/>
        <v>0</v>
      </c>
    </row>
    <row r="49" spans="1:6" ht="12.75">
      <c r="A49" s="66" t="s">
        <v>549</v>
      </c>
      <c r="B49" s="70"/>
      <c r="C49" s="549"/>
      <c r="D49" s="549"/>
      <c r="E49" s="549"/>
      <c r="F49" s="551">
        <f t="shared" si="2"/>
        <v>0</v>
      </c>
    </row>
    <row r="50" spans="1:6" ht="12.75">
      <c r="A50" s="66">
        <v>5</v>
      </c>
      <c r="B50" s="67"/>
      <c r="C50" s="549"/>
      <c r="D50" s="549"/>
      <c r="E50" s="549"/>
      <c r="F50" s="551">
        <f t="shared" si="2"/>
        <v>0</v>
      </c>
    </row>
    <row r="51" spans="1:6" ht="12.75">
      <c r="A51" s="66">
        <v>6</v>
      </c>
      <c r="B51" s="67"/>
      <c r="C51" s="549"/>
      <c r="D51" s="549"/>
      <c r="E51" s="549"/>
      <c r="F51" s="551">
        <f t="shared" si="2"/>
        <v>0</v>
      </c>
    </row>
    <row r="52" spans="1:6" ht="12.75">
      <c r="A52" s="66">
        <v>7</v>
      </c>
      <c r="B52" s="67"/>
      <c r="C52" s="549"/>
      <c r="D52" s="549"/>
      <c r="E52" s="549"/>
      <c r="F52" s="551">
        <f t="shared" si="2"/>
        <v>0</v>
      </c>
    </row>
    <row r="53" spans="1:6" ht="12.75">
      <c r="A53" s="66">
        <v>8</v>
      </c>
      <c r="B53" s="67"/>
      <c r="C53" s="549"/>
      <c r="D53" s="549"/>
      <c r="E53" s="549"/>
      <c r="F53" s="551">
        <f t="shared" si="2"/>
        <v>0</v>
      </c>
    </row>
    <row r="54" spans="1:6" ht="12.75">
      <c r="A54" s="66">
        <v>9</v>
      </c>
      <c r="B54" s="67"/>
      <c r="C54" s="549"/>
      <c r="D54" s="549"/>
      <c r="E54" s="549"/>
      <c r="F54" s="551">
        <f t="shared" si="2"/>
        <v>0</v>
      </c>
    </row>
    <row r="55" spans="1:6" ht="12.75">
      <c r="A55" s="66">
        <v>10</v>
      </c>
      <c r="B55" s="67"/>
      <c r="C55" s="549"/>
      <c r="D55" s="549"/>
      <c r="E55" s="549"/>
      <c r="F55" s="551">
        <f t="shared" si="2"/>
        <v>0</v>
      </c>
    </row>
    <row r="56" spans="1:6" ht="12.75">
      <c r="A56" s="66">
        <v>11</v>
      </c>
      <c r="B56" s="67"/>
      <c r="C56" s="549"/>
      <c r="D56" s="549"/>
      <c r="E56" s="549"/>
      <c r="F56" s="551">
        <f t="shared" si="2"/>
        <v>0</v>
      </c>
    </row>
    <row r="57" spans="1:6" ht="12.75">
      <c r="A57" s="66">
        <v>12</v>
      </c>
      <c r="B57" s="67"/>
      <c r="C57" s="549"/>
      <c r="D57" s="549"/>
      <c r="E57" s="549"/>
      <c r="F57" s="551">
        <f t="shared" si="2"/>
        <v>0</v>
      </c>
    </row>
    <row r="58" spans="1:6" ht="12.75">
      <c r="A58" s="66">
        <v>13</v>
      </c>
      <c r="B58" s="67"/>
      <c r="C58" s="549"/>
      <c r="D58" s="549"/>
      <c r="E58" s="549"/>
      <c r="F58" s="551">
        <f t="shared" si="2"/>
        <v>0</v>
      </c>
    </row>
    <row r="59" spans="1:6" ht="12" customHeight="1">
      <c r="A59" s="66">
        <v>14</v>
      </c>
      <c r="B59" s="67"/>
      <c r="C59" s="549"/>
      <c r="D59" s="549"/>
      <c r="E59" s="549"/>
      <c r="F59" s="551">
        <f t="shared" si="2"/>
        <v>0</v>
      </c>
    </row>
    <row r="60" spans="1:6" ht="12.75">
      <c r="A60" s="66">
        <v>15</v>
      </c>
      <c r="B60" s="67"/>
      <c r="C60" s="549"/>
      <c r="D60" s="549"/>
      <c r="E60" s="549"/>
      <c r="F60" s="551">
        <f t="shared" si="2"/>
        <v>0</v>
      </c>
    </row>
    <row r="61" spans="1:16" ht="12" customHeight="1">
      <c r="A61" s="68" t="s">
        <v>597</v>
      </c>
      <c r="B61" s="69" t="s">
        <v>831</v>
      </c>
      <c r="C61" s="535">
        <f>SUM(C46:C60)</f>
        <v>0</v>
      </c>
      <c r="D61" s="535"/>
      <c r="E61" s="535">
        <f>SUM(E46:E60)</f>
        <v>0</v>
      </c>
      <c r="F61" s="550">
        <f>SUM(F46:F60)</f>
        <v>0</v>
      </c>
      <c r="G61" s="525"/>
      <c r="H61" s="525"/>
      <c r="I61" s="525"/>
      <c r="J61" s="525"/>
      <c r="K61" s="525"/>
      <c r="L61" s="525"/>
      <c r="M61" s="525"/>
      <c r="N61" s="525"/>
      <c r="O61" s="525"/>
      <c r="P61" s="525"/>
    </row>
    <row r="62" spans="1:6" ht="18.75" customHeight="1">
      <c r="A62" s="66" t="s">
        <v>832</v>
      </c>
      <c r="B62" s="70"/>
      <c r="C62" s="535"/>
      <c r="D62" s="535"/>
      <c r="E62" s="535"/>
      <c r="F62" s="550"/>
    </row>
    <row r="63" spans="1:6" ht="12.75">
      <c r="A63" s="66" t="s">
        <v>860</v>
      </c>
      <c r="B63" s="70"/>
      <c r="C63" s="549">
        <v>30</v>
      </c>
      <c r="D63" s="549"/>
      <c r="E63" s="549"/>
      <c r="F63" s="551">
        <f>C63-E63</f>
        <v>30</v>
      </c>
    </row>
    <row r="64" spans="1:6" ht="12.75">
      <c r="A64" s="66" t="s">
        <v>543</v>
      </c>
      <c r="B64" s="70"/>
      <c r="C64" s="549"/>
      <c r="D64" s="549"/>
      <c r="E64" s="549"/>
      <c r="F64" s="551">
        <f aca="true" t="shared" si="3" ref="F64:F77">C64-E64</f>
        <v>0</v>
      </c>
    </row>
    <row r="65" spans="1:6" ht="12.75">
      <c r="A65" s="66" t="s">
        <v>546</v>
      </c>
      <c r="B65" s="70"/>
      <c r="C65" s="549"/>
      <c r="D65" s="549"/>
      <c r="E65" s="549"/>
      <c r="F65" s="551">
        <f t="shared" si="3"/>
        <v>0</v>
      </c>
    </row>
    <row r="66" spans="1:6" ht="12.75">
      <c r="A66" s="66" t="s">
        <v>549</v>
      </c>
      <c r="B66" s="70"/>
      <c r="C66" s="549"/>
      <c r="D66" s="549"/>
      <c r="E66" s="549"/>
      <c r="F66" s="551">
        <f t="shared" si="3"/>
        <v>0</v>
      </c>
    </row>
    <row r="67" spans="1:6" ht="12.75">
      <c r="A67" s="66">
        <v>5</v>
      </c>
      <c r="B67" s="67"/>
      <c r="C67" s="549"/>
      <c r="D67" s="549"/>
      <c r="E67" s="549"/>
      <c r="F67" s="551">
        <f t="shared" si="3"/>
        <v>0</v>
      </c>
    </row>
    <row r="68" spans="1:6" ht="12.75">
      <c r="A68" s="66">
        <v>6</v>
      </c>
      <c r="B68" s="67"/>
      <c r="C68" s="549"/>
      <c r="D68" s="549"/>
      <c r="E68" s="549"/>
      <c r="F68" s="551">
        <f t="shared" si="3"/>
        <v>0</v>
      </c>
    </row>
    <row r="69" spans="1:6" ht="12.75">
      <c r="A69" s="66">
        <v>7</v>
      </c>
      <c r="B69" s="67"/>
      <c r="C69" s="549"/>
      <c r="D69" s="549"/>
      <c r="E69" s="549"/>
      <c r="F69" s="551">
        <f t="shared" si="3"/>
        <v>0</v>
      </c>
    </row>
    <row r="70" spans="1:6" ht="12.75">
      <c r="A70" s="66">
        <v>8</v>
      </c>
      <c r="B70" s="67"/>
      <c r="C70" s="549"/>
      <c r="D70" s="549"/>
      <c r="E70" s="549"/>
      <c r="F70" s="551">
        <f t="shared" si="3"/>
        <v>0</v>
      </c>
    </row>
    <row r="71" spans="1:6" ht="12.75">
      <c r="A71" s="66">
        <v>9</v>
      </c>
      <c r="B71" s="67"/>
      <c r="C71" s="549"/>
      <c r="D71" s="549"/>
      <c r="E71" s="549"/>
      <c r="F71" s="551">
        <f t="shared" si="3"/>
        <v>0</v>
      </c>
    </row>
    <row r="72" spans="1:6" ht="12.75">
      <c r="A72" s="66">
        <v>10</v>
      </c>
      <c r="B72" s="67"/>
      <c r="C72" s="549"/>
      <c r="D72" s="549"/>
      <c r="E72" s="549"/>
      <c r="F72" s="551">
        <f t="shared" si="3"/>
        <v>0</v>
      </c>
    </row>
    <row r="73" spans="1:6" ht="12.75">
      <c r="A73" s="66">
        <v>11</v>
      </c>
      <c r="B73" s="67"/>
      <c r="C73" s="549"/>
      <c r="D73" s="549"/>
      <c r="E73" s="549"/>
      <c r="F73" s="551">
        <f t="shared" si="3"/>
        <v>0</v>
      </c>
    </row>
    <row r="74" spans="1:6" ht="12.75">
      <c r="A74" s="66">
        <v>12</v>
      </c>
      <c r="B74" s="67"/>
      <c r="C74" s="549"/>
      <c r="D74" s="549"/>
      <c r="E74" s="549"/>
      <c r="F74" s="551">
        <f t="shared" si="3"/>
        <v>0</v>
      </c>
    </row>
    <row r="75" spans="1:6" ht="12.75">
      <c r="A75" s="66">
        <v>13</v>
      </c>
      <c r="B75" s="67"/>
      <c r="C75" s="549"/>
      <c r="D75" s="549"/>
      <c r="E75" s="549"/>
      <c r="F75" s="551">
        <f t="shared" si="3"/>
        <v>0</v>
      </c>
    </row>
    <row r="76" spans="1:6" ht="12" customHeight="1">
      <c r="A76" s="66">
        <v>14</v>
      </c>
      <c r="B76" s="67"/>
      <c r="C76" s="549"/>
      <c r="D76" s="549"/>
      <c r="E76" s="549"/>
      <c r="F76" s="551">
        <f t="shared" si="3"/>
        <v>0</v>
      </c>
    </row>
    <row r="77" spans="1:6" ht="12.75">
      <c r="A77" s="66">
        <v>15</v>
      </c>
      <c r="B77" s="67"/>
      <c r="C77" s="549"/>
      <c r="D77" s="549"/>
      <c r="E77" s="549"/>
      <c r="F77" s="551">
        <f t="shared" si="3"/>
        <v>0</v>
      </c>
    </row>
    <row r="78" spans="1:16" ht="14.25" customHeight="1">
      <c r="A78" s="68" t="s">
        <v>833</v>
      </c>
      <c r="B78" s="69" t="s">
        <v>834</v>
      </c>
      <c r="C78" s="535">
        <f>SUM(C63:C77)</f>
        <v>30</v>
      </c>
      <c r="D78" s="535"/>
      <c r="E78" s="535">
        <f>SUM(E63:E77)</f>
        <v>0</v>
      </c>
      <c r="F78" s="550">
        <f>SUM(F63:F77)</f>
        <v>30</v>
      </c>
      <c r="G78" s="525"/>
      <c r="H78" s="525"/>
      <c r="I78" s="525"/>
      <c r="J78" s="525"/>
      <c r="K78" s="525"/>
      <c r="L78" s="525"/>
      <c r="M78" s="525"/>
      <c r="N78" s="525"/>
      <c r="O78" s="525"/>
      <c r="P78" s="525"/>
    </row>
    <row r="79" spans="1:16" ht="20.25" customHeight="1">
      <c r="A79" s="71" t="s">
        <v>835</v>
      </c>
      <c r="B79" s="69" t="s">
        <v>836</v>
      </c>
      <c r="C79" s="535">
        <f>C78+C61+C44+C27</f>
        <v>30</v>
      </c>
      <c r="D79" s="535"/>
      <c r="E79" s="535">
        <f>E78+E61+E44+E27</f>
        <v>0</v>
      </c>
      <c r="F79" s="550">
        <f>F78+F61+F44+F27</f>
        <v>30</v>
      </c>
      <c r="G79" s="525"/>
      <c r="H79" s="525"/>
      <c r="I79" s="525"/>
      <c r="J79" s="525"/>
      <c r="K79" s="525"/>
      <c r="L79" s="525"/>
      <c r="M79" s="525"/>
      <c r="N79" s="525"/>
      <c r="O79" s="525"/>
      <c r="P79" s="525"/>
    </row>
    <row r="80" spans="1:6" ht="15" customHeight="1">
      <c r="A80" s="64" t="s">
        <v>837</v>
      </c>
      <c r="B80" s="69"/>
      <c r="C80" s="535"/>
      <c r="D80" s="535"/>
      <c r="E80" s="535"/>
      <c r="F80" s="550"/>
    </row>
    <row r="81" spans="1:6" ht="14.25" customHeight="1">
      <c r="A81" s="66" t="s">
        <v>824</v>
      </c>
      <c r="B81" s="70"/>
      <c r="C81" s="535"/>
      <c r="D81" s="535"/>
      <c r="E81" s="535"/>
      <c r="F81" s="550"/>
    </row>
    <row r="82" spans="1:6" ht="12.75">
      <c r="A82" s="66" t="s">
        <v>825</v>
      </c>
      <c r="B82" s="70"/>
      <c r="C82" s="549"/>
      <c r="D82" s="549"/>
      <c r="E82" s="549"/>
      <c r="F82" s="551">
        <f>C82-E82</f>
        <v>0</v>
      </c>
    </row>
    <row r="83" spans="1:6" ht="12.75">
      <c r="A83" s="66" t="s">
        <v>826</v>
      </c>
      <c r="B83" s="70"/>
      <c r="C83" s="549"/>
      <c r="D83" s="549"/>
      <c r="E83" s="549"/>
      <c r="F83" s="551">
        <f aca="true" t="shared" si="4" ref="F83:F96">C83-E83</f>
        <v>0</v>
      </c>
    </row>
    <row r="84" spans="1:6" ht="12.75">
      <c r="A84" s="66" t="s">
        <v>546</v>
      </c>
      <c r="B84" s="70"/>
      <c r="C84" s="549"/>
      <c r="D84" s="549"/>
      <c r="E84" s="549"/>
      <c r="F84" s="551">
        <f t="shared" si="4"/>
        <v>0</v>
      </c>
    </row>
    <row r="85" spans="1:6" ht="12.75">
      <c r="A85" s="66" t="s">
        <v>549</v>
      </c>
      <c r="B85" s="70"/>
      <c r="C85" s="549"/>
      <c r="D85" s="549"/>
      <c r="E85" s="549"/>
      <c r="F85" s="551">
        <f t="shared" si="4"/>
        <v>0</v>
      </c>
    </row>
    <row r="86" spans="1:6" ht="12.75">
      <c r="A86" s="66">
        <v>5</v>
      </c>
      <c r="B86" s="67"/>
      <c r="C86" s="549"/>
      <c r="D86" s="549"/>
      <c r="E86" s="549"/>
      <c r="F86" s="551">
        <f t="shared" si="4"/>
        <v>0</v>
      </c>
    </row>
    <row r="87" spans="1:6" ht="12.75">
      <c r="A87" s="66">
        <v>6</v>
      </c>
      <c r="B87" s="67"/>
      <c r="C87" s="549"/>
      <c r="D87" s="549"/>
      <c r="E87" s="549"/>
      <c r="F87" s="551">
        <f t="shared" si="4"/>
        <v>0</v>
      </c>
    </row>
    <row r="88" spans="1:6" ht="12.75">
      <c r="A88" s="66">
        <v>7</v>
      </c>
      <c r="B88" s="67"/>
      <c r="C88" s="549"/>
      <c r="D88" s="549"/>
      <c r="E88" s="549"/>
      <c r="F88" s="551">
        <f t="shared" si="4"/>
        <v>0</v>
      </c>
    </row>
    <row r="89" spans="1:6" ht="12.75">
      <c r="A89" s="66">
        <v>8</v>
      </c>
      <c r="B89" s="67"/>
      <c r="C89" s="549"/>
      <c r="D89" s="549"/>
      <c r="E89" s="549"/>
      <c r="F89" s="551">
        <f t="shared" si="4"/>
        <v>0</v>
      </c>
    </row>
    <row r="90" spans="1:6" ht="12" customHeight="1">
      <c r="A90" s="66">
        <v>9</v>
      </c>
      <c r="B90" s="67"/>
      <c r="C90" s="549"/>
      <c r="D90" s="549"/>
      <c r="E90" s="549"/>
      <c r="F90" s="551">
        <f t="shared" si="4"/>
        <v>0</v>
      </c>
    </row>
    <row r="91" spans="1:6" ht="12.75">
      <c r="A91" s="66">
        <v>10</v>
      </c>
      <c r="B91" s="67"/>
      <c r="C91" s="549"/>
      <c r="D91" s="549"/>
      <c r="E91" s="549"/>
      <c r="F91" s="551">
        <f t="shared" si="4"/>
        <v>0</v>
      </c>
    </row>
    <row r="92" spans="1:6" ht="12.75">
      <c r="A92" s="66">
        <v>11</v>
      </c>
      <c r="B92" s="67"/>
      <c r="C92" s="549"/>
      <c r="D92" s="549"/>
      <c r="E92" s="549"/>
      <c r="F92" s="551">
        <f t="shared" si="4"/>
        <v>0</v>
      </c>
    </row>
    <row r="93" spans="1:6" ht="12.75">
      <c r="A93" s="66">
        <v>12</v>
      </c>
      <c r="B93" s="67"/>
      <c r="C93" s="549"/>
      <c r="D93" s="549"/>
      <c r="E93" s="549"/>
      <c r="F93" s="551">
        <f t="shared" si="4"/>
        <v>0</v>
      </c>
    </row>
    <row r="94" spans="1:6" ht="12.75">
      <c r="A94" s="66">
        <v>13</v>
      </c>
      <c r="B94" s="67"/>
      <c r="C94" s="549"/>
      <c r="D94" s="549"/>
      <c r="E94" s="549"/>
      <c r="F94" s="551">
        <f t="shared" si="4"/>
        <v>0</v>
      </c>
    </row>
    <row r="95" spans="1:6" ht="12" customHeight="1">
      <c r="A95" s="66">
        <v>14</v>
      </c>
      <c r="B95" s="67"/>
      <c r="C95" s="549"/>
      <c r="D95" s="549"/>
      <c r="E95" s="549"/>
      <c r="F95" s="551">
        <f t="shared" si="4"/>
        <v>0</v>
      </c>
    </row>
    <row r="96" spans="1:6" ht="12.75">
      <c r="A96" s="66">
        <v>15</v>
      </c>
      <c r="B96" s="67"/>
      <c r="C96" s="549"/>
      <c r="D96" s="549"/>
      <c r="E96" s="549"/>
      <c r="F96" s="551">
        <f t="shared" si="4"/>
        <v>0</v>
      </c>
    </row>
    <row r="97" spans="1:16" ht="15" customHeight="1">
      <c r="A97" s="68" t="s">
        <v>561</v>
      </c>
      <c r="B97" s="69" t="s">
        <v>838</v>
      </c>
      <c r="C97" s="535">
        <f>SUM(C82:C96)</f>
        <v>0</v>
      </c>
      <c r="D97" s="535"/>
      <c r="E97" s="535">
        <f>SUM(E82:E96)</f>
        <v>0</v>
      </c>
      <c r="F97" s="550">
        <f>SUM(F82:F96)</f>
        <v>0</v>
      </c>
      <c r="G97" s="525"/>
      <c r="H97" s="525"/>
      <c r="I97" s="525"/>
      <c r="J97" s="525"/>
      <c r="K97" s="525"/>
      <c r="L97" s="525"/>
      <c r="M97" s="525"/>
      <c r="N97" s="525"/>
      <c r="O97" s="525"/>
      <c r="P97" s="525"/>
    </row>
    <row r="98" spans="1:6" ht="15.75" customHeight="1">
      <c r="A98" s="66" t="s">
        <v>828</v>
      </c>
      <c r="B98" s="70"/>
      <c r="C98" s="535"/>
      <c r="D98" s="535"/>
      <c r="E98" s="535"/>
      <c r="F98" s="550"/>
    </row>
    <row r="99" spans="1:6" ht="12.75">
      <c r="A99" s="66" t="s">
        <v>540</v>
      </c>
      <c r="B99" s="70"/>
      <c r="C99" s="549"/>
      <c r="D99" s="549"/>
      <c r="E99" s="549"/>
      <c r="F99" s="551">
        <f>C99-E99</f>
        <v>0</v>
      </c>
    </row>
    <row r="100" spans="1:6" ht="12.75">
      <c r="A100" s="66" t="s">
        <v>543</v>
      </c>
      <c r="B100" s="70"/>
      <c r="C100" s="549"/>
      <c r="D100" s="549"/>
      <c r="E100" s="549"/>
      <c r="F100" s="551">
        <f aca="true" t="shared" si="5" ref="F100:F113">C100-E100</f>
        <v>0</v>
      </c>
    </row>
    <row r="101" spans="1:6" ht="12.75">
      <c r="A101" s="66" t="s">
        <v>546</v>
      </c>
      <c r="B101" s="70"/>
      <c r="C101" s="549"/>
      <c r="D101" s="549"/>
      <c r="E101" s="549"/>
      <c r="F101" s="551">
        <f t="shared" si="5"/>
        <v>0</v>
      </c>
    </row>
    <row r="102" spans="1:6" ht="12.75">
      <c r="A102" s="66" t="s">
        <v>549</v>
      </c>
      <c r="B102" s="70"/>
      <c r="C102" s="549"/>
      <c r="D102" s="549"/>
      <c r="E102" s="549"/>
      <c r="F102" s="551">
        <f t="shared" si="5"/>
        <v>0</v>
      </c>
    </row>
    <row r="103" spans="1:6" ht="12.75">
      <c r="A103" s="66">
        <v>5</v>
      </c>
      <c r="B103" s="67"/>
      <c r="C103" s="549"/>
      <c r="D103" s="549"/>
      <c r="E103" s="549"/>
      <c r="F103" s="551">
        <f t="shared" si="5"/>
        <v>0</v>
      </c>
    </row>
    <row r="104" spans="1:6" ht="12.75">
      <c r="A104" s="66">
        <v>6</v>
      </c>
      <c r="B104" s="67"/>
      <c r="C104" s="549"/>
      <c r="D104" s="549"/>
      <c r="E104" s="549"/>
      <c r="F104" s="551">
        <f t="shared" si="5"/>
        <v>0</v>
      </c>
    </row>
    <row r="105" spans="1:6" ht="12.75">
      <c r="A105" s="66">
        <v>7</v>
      </c>
      <c r="B105" s="67"/>
      <c r="C105" s="549"/>
      <c r="D105" s="549"/>
      <c r="E105" s="549"/>
      <c r="F105" s="551">
        <f t="shared" si="5"/>
        <v>0</v>
      </c>
    </row>
    <row r="106" spans="1:6" ht="12.75">
      <c r="A106" s="66">
        <v>8</v>
      </c>
      <c r="B106" s="67"/>
      <c r="C106" s="549"/>
      <c r="D106" s="549"/>
      <c r="E106" s="549"/>
      <c r="F106" s="551">
        <f t="shared" si="5"/>
        <v>0</v>
      </c>
    </row>
    <row r="107" spans="1:6" ht="12" customHeight="1">
      <c r="A107" s="66">
        <v>9</v>
      </c>
      <c r="B107" s="67"/>
      <c r="C107" s="549"/>
      <c r="D107" s="549"/>
      <c r="E107" s="549"/>
      <c r="F107" s="551">
        <f t="shared" si="5"/>
        <v>0</v>
      </c>
    </row>
    <row r="108" spans="1:6" ht="12.75">
      <c r="A108" s="66">
        <v>10</v>
      </c>
      <c r="B108" s="67"/>
      <c r="C108" s="549"/>
      <c r="D108" s="549"/>
      <c r="E108" s="549"/>
      <c r="F108" s="551">
        <f t="shared" si="5"/>
        <v>0</v>
      </c>
    </row>
    <row r="109" spans="1:6" ht="12.75">
      <c r="A109" s="66">
        <v>11</v>
      </c>
      <c r="B109" s="67"/>
      <c r="C109" s="549"/>
      <c r="D109" s="549"/>
      <c r="E109" s="549"/>
      <c r="F109" s="551">
        <f t="shared" si="5"/>
        <v>0</v>
      </c>
    </row>
    <row r="110" spans="1:6" ht="12.75">
      <c r="A110" s="66">
        <v>12</v>
      </c>
      <c r="B110" s="67"/>
      <c r="C110" s="549"/>
      <c r="D110" s="549"/>
      <c r="E110" s="549"/>
      <c r="F110" s="551">
        <f t="shared" si="5"/>
        <v>0</v>
      </c>
    </row>
    <row r="111" spans="1:6" ht="12.75">
      <c r="A111" s="66">
        <v>13</v>
      </c>
      <c r="B111" s="67"/>
      <c r="C111" s="549"/>
      <c r="D111" s="549"/>
      <c r="E111" s="549"/>
      <c r="F111" s="551">
        <f t="shared" si="5"/>
        <v>0</v>
      </c>
    </row>
    <row r="112" spans="1:6" ht="12" customHeight="1">
      <c r="A112" s="66">
        <v>14</v>
      </c>
      <c r="B112" s="67"/>
      <c r="C112" s="549"/>
      <c r="D112" s="549"/>
      <c r="E112" s="549"/>
      <c r="F112" s="551">
        <f t="shared" si="5"/>
        <v>0</v>
      </c>
    </row>
    <row r="113" spans="1:6" ht="12.75">
      <c r="A113" s="66">
        <v>15</v>
      </c>
      <c r="B113" s="67"/>
      <c r="C113" s="549"/>
      <c r="D113" s="549"/>
      <c r="E113" s="549"/>
      <c r="F113" s="551">
        <f t="shared" si="5"/>
        <v>0</v>
      </c>
    </row>
    <row r="114" spans="1:16" ht="11.25" customHeight="1">
      <c r="A114" s="68" t="s">
        <v>578</v>
      </c>
      <c r="B114" s="69" t="s">
        <v>839</v>
      </c>
      <c r="C114" s="535">
        <f>SUM(C99:C113)</f>
        <v>0</v>
      </c>
      <c r="D114" s="535"/>
      <c r="E114" s="535">
        <f>SUM(E99:E113)</f>
        <v>0</v>
      </c>
      <c r="F114" s="550">
        <f>SUM(F99:F113)</f>
        <v>0</v>
      </c>
      <c r="G114" s="525"/>
      <c r="H114" s="525"/>
      <c r="I114" s="525"/>
      <c r="J114" s="525"/>
      <c r="K114" s="525"/>
      <c r="L114" s="525"/>
      <c r="M114" s="525"/>
      <c r="N114" s="525"/>
      <c r="O114" s="525"/>
      <c r="P114" s="525"/>
    </row>
    <row r="115" spans="1:6" ht="15" customHeight="1">
      <c r="A115" s="66" t="s">
        <v>830</v>
      </c>
      <c r="B115" s="70"/>
      <c r="C115" s="535"/>
      <c r="D115" s="535"/>
      <c r="E115" s="535"/>
      <c r="F115" s="550"/>
    </row>
    <row r="116" spans="1:6" ht="12.75">
      <c r="A116" s="66" t="s">
        <v>540</v>
      </c>
      <c r="B116" s="70"/>
      <c r="C116" s="549"/>
      <c r="D116" s="549"/>
      <c r="E116" s="549"/>
      <c r="F116" s="551">
        <f>C116-E116</f>
        <v>0</v>
      </c>
    </row>
    <row r="117" spans="1:6" ht="12.75">
      <c r="A117" s="66" t="s">
        <v>543</v>
      </c>
      <c r="B117" s="70"/>
      <c r="C117" s="549"/>
      <c r="D117" s="549"/>
      <c r="E117" s="549"/>
      <c r="F117" s="551">
        <f aca="true" t="shared" si="6" ref="F117:F130">C117-E117</f>
        <v>0</v>
      </c>
    </row>
    <row r="118" spans="1:6" ht="12.75">
      <c r="A118" s="66" t="s">
        <v>546</v>
      </c>
      <c r="B118" s="70"/>
      <c r="C118" s="549"/>
      <c r="D118" s="549"/>
      <c r="E118" s="549"/>
      <c r="F118" s="551">
        <f t="shared" si="6"/>
        <v>0</v>
      </c>
    </row>
    <row r="119" spans="1:6" ht="12.75">
      <c r="A119" s="66" t="s">
        <v>549</v>
      </c>
      <c r="B119" s="70"/>
      <c r="C119" s="549"/>
      <c r="D119" s="549"/>
      <c r="E119" s="549"/>
      <c r="F119" s="551">
        <f t="shared" si="6"/>
        <v>0</v>
      </c>
    </row>
    <row r="120" spans="1:6" ht="12.75">
      <c r="A120" s="66">
        <v>5</v>
      </c>
      <c r="B120" s="67"/>
      <c r="C120" s="549"/>
      <c r="D120" s="549"/>
      <c r="E120" s="549"/>
      <c r="F120" s="551">
        <f t="shared" si="6"/>
        <v>0</v>
      </c>
    </row>
    <row r="121" spans="1:6" ht="12.75">
      <c r="A121" s="66">
        <v>6</v>
      </c>
      <c r="B121" s="67"/>
      <c r="C121" s="549"/>
      <c r="D121" s="549"/>
      <c r="E121" s="549"/>
      <c r="F121" s="551">
        <f t="shared" si="6"/>
        <v>0</v>
      </c>
    </row>
    <row r="122" spans="1:6" ht="12.75">
      <c r="A122" s="66">
        <v>7</v>
      </c>
      <c r="B122" s="67"/>
      <c r="C122" s="549"/>
      <c r="D122" s="549"/>
      <c r="E122" s="549"/>
      <c r="F122" s="551">
        <f t="shared" si="6"/>
        <v>0</v>
      </c>
    </row>
    <row r="123" spans="1:6" ht="12.75">
      <c r="A123" s="66">
        <v>8</v>
      </c>
      <c r="B123" s="67"/>
      <c r="C123" s="549"/>
      <c r="D123" s="549"/>
      <c r="E123" s="549"/>
      <c r="F123" s="551">
        <f t="shared" si="6"/>
        <v>0</v>
      </c>
    </row>
    <row r="124" spans="1:6" ht="12" customHeight="1">
      <c r="A124" s="66">
        <v>9</v>
      </c>
      <c r="B124" s="67"/>
      <c r="C124" s="549"/>
      <c r="D124" s="549"/>
      <c r="E124" s="549"/>
      <c r="F124" s="551">
        <f t="shared" si="6"/>
        <v>0</v>
      </c>
    </row>
    <row r="125" spans="1:6" ht="12.75">
      <c r="A125" s="66">
        <v>10</v>
      </c>
      <c r="B125" s="67"/>
      <c r="C125" s="549"/>
      <c r="D125" s="549"/>
      <c r="E125" s="549"/>
      <c r="F125" s="551">
        <f t="shared" si="6"/>
        <v>0</v>
      </c>
    </row>
    <row r="126" spans="1:6" ht="12.75">
      <c r="A126" s="66">
        <v>11</v>
      </c>
      <c r="B126" s="67"/>
      <c r="C126" s="549"/>
      <c r="D126" s="549"/>
      <c r="E126" s="549"/>
      <c r="F126" s="551">
        <f t="shared" si="6"/>
        <v>0</v>
      </c>
    </row>
    <row r="127" spans="1:6" ht="12.75">
      <c r="A127" s="66">
        <v>12</v>
      </c>
      <c r="B127" s="67"/>
      <c r="C127" s="549"/>
      <c r="D127" s="549"/>
      <c r="E127" s="549"/>
      <c r="F127" s="551">
        <f t="shared" si="6"/>
        <v>0</v>
      </c>
    </row>
    <row r="128" spans="1:6" ht="12.75">
      <c r="A128" s="66">
        <v>13</v>
      </c>
      <c r="B128" s="67"/>
      <c r="C128" s="549"/>
      <c r="D128" s="549"/>
      <c r="E128" s="549"/>
      <c r="F128" s="551">
        <f t="shared" si="6"/>
        <v>0</v>
      </c>
    </row>
    <row r="129" spans="1:6" ht="12" customHeight="1">
      <c r="A129" s="66">
        <v>14</v>
      </c>
      <c r="B129" s="67"/>
      <c r="C129" s="549"/>
      <c r="D129" s="549"/>
      <c r="E129" s="549"/>
      <c r="F129" s="551">
        <f t="shared" si="6"/>
        <v>0</v>
      </c>
    </row>
    <row r="130" spans="1:6" ht="12.75">
      <c r="A130" s="66">
        <v>15</v>
      </c>
      <c r="B130" s="67"/>
      <c r="C130" s="549"/>
      <c r="D130" s="549"/>
      <c r="E130" s="549"/>
      <c r="F130" s="551">
        <f t="shared" si="6"/>
        <v>0</v>
      </c>
    </row>
    <row r="131" spans="1:16" ht="15.75" customHeight="1">
      <c r="A131" s="68" t="s">
        <v>597</v>
      </c>
      <c r="B131" s="69" t="s">
        <v>840</v>
      </c>
      <c r="C131" s="535">
        <f>SUM(C116:C130)</f>
        <v>0</v>
      </c>
      <c r="D131" s="535"/>
      <c r="E131" s="535">
        <f>SUM(E116:E130)</f>
        <v>0</v>
      </c>
      <c r="F131" s="550">
        <f>SUM(F116:F130)</f>
        <v>0</v>
      </c>
      <c r="G131" s="525"/>
      <c r="H131" s="525"/>
      <c r="I131" s="525"/>
      <c r="J131" s="525"/>
      <c r="K131" s="525"/>
      <c r="L131" s="525"/>
      <c r="M131" s="525"/>
      <c r="N131" s="525"/>
      <c r="O131" s="525"/>
      <c r="P131" s="525"/>
    </row>
    <row r="132" spans="1:6" ht="12.75" customHeight="1">
      <c r="A132" s="66" t="s">
        <v>832</v>
      </c>
      <c r="B132" s="70"/>
      <c r="C132" s="535"/>
      <c r="D132" s="535"/>
      <c r="E132" s="535"/>
      <c r="F132" s="550"/>
    </row>
    <row r="133" spans="1:6" ht="12.75">
      <c r="A133" s="66" t="s">
        <v>540</v>
      </c>
      <c r="B133" s="70"/>
      <c r="C133" s="549"/>
      <c r="D133" s="549"/>
      <c r="E133" s="549"/>
      <c r="F133" s="551">
        <f>C133-E133</f>
        <v>0</v>
      </c>
    </row>
    <row r="134" spans="1:6" ht="12.75">
      <c r="A134" s="66" t="s">
        <v>543</v>
      </c>
      <c r="B134" s="70"/>
      <c r="C134" s="549"/>
      <c r="D134" s="549"/>
      <c r="E134" s="549"/>
      <c r="F134" s="551">
        <f aca="true" t="shared" si="7" ref="F134:F147">C134-E134</f>
        <v>0</v>
      </c>
    </row>
    <row r="135" spans="1:6" ht="12.75">
      <c r="A135" s="66" t="s">
        <v>546</v>
      </c>
      <c r="B135" s="70"/>
      <c r="C135" s="549"/>
      <c r="D135" s="549"/>
      <c r="E135" s="549"/>
      <c r="F135" s="551">
        <f t="shared" si="7"/>
        <v>0</v>
      </c>
    </row>
    <row r="136" spans="1:6" ht="12.75">
      <c r="A136" s="66" t="s">
        <v>549</v>
      </c>
      <c r="B136" s="70"/>
      <c r="C136" s="549"/>
      <c r="D136" s="549"/>
      <c r="E136" s="549"/>
      <c r="F136" s="551">
        <f t="shared" si="7"/>
        <v>0</v>
      </c>
    </row>
    <row r="137" spans="1:6" ht="12.75">
      <c r="A137" s="66">
        <v>5</v>
      </c>
      <c r="B137" s="67"/>
      <c r="C137" s="549"/>
      <c r="D137" s="549"/>
      <c r="E137" s="549"/>
      <c r="F137" s="551">
        <f t="shared" si="7"/>
        <v>0</v>
      </c>
    </row>
    <row r="138" spans="1:6" ht="12.75">
      <c r="A138" s="66">
        <v>6</v>
      </c>
      <c r="B138" s="67"/>
      <c r="C138" s="549"/>
      <c r="D138" s="549"/>
      <c r="E138" s="549"/>
      <c r="F138" s="551">
        <f t="shared" si="7"/>
        <v>0</v>
      </c>
    </row>
    <row r="139" spans="1:6" ht="12.75">
      <c r="A139" s="66">
        <v>7</v>
      </c>
      <c r="B139" s="67"/>
      <c r="C139" s="549"/>
      <c r="D139" s="549"/>
      <c r="E139" s="549"/>
      <c r="F139" s="551">
        <f t="shared" si="7"/>
        <v>0</v>
      </c>
    </row>
    <row r="140" spans="1:6" ht="12.75">
      <c r="A140" s="66">
        <v>8</v>
      </c>
      <c r="B140" s="67"/>
      <c r="C140" s="549"/>
      <c r="D140" s="549"/>
      <c r="E140" s="549"/>
      <c r="F140" s="551">
        <f t="shared" si="7"/>
        <v>0</v>
      </c>
    </row>
    <row r="141" spans="1:6" ht="12" customHeight="1">
      <c r="A141" s="66">
        <v>9</v>
      </c>
      <c r="B141" s="67"/>
      <c r="C141" s="549"/>
      <c r="D141" s="549"/>
      <c r="E141" s="549"/>
      <c r="F141" s="551">
        <f t="shared" si="7"/>
        <v>0</v>
      </c>
    </row>
    <row r="142" spans="1:6" ht="12.75">
      <c r="A142" s="66">
        <v>10</v>
      </c>
      <c r="B142" s="67"/>
      <c r="C142" s="549"/>
      <c r="D142" s="549"/>
      <c r="E142" s="549"/>
      <c r="F142" s="551">
        <f t="shared" si="7"/>
        <v>0</v>
      </c>
    </row>
    <row r="143" spans="1:6" ht="12.75">
      <c r="A143" s="66">
        <v>11</v>
      </c>
      <c r="B143" s="67"/>
      <c r="C143" s="549"/>
      <c r="D143" s="549"/>
      <c r="E143" s="549"/>
      <c r="F143" s="551">
        <f t="shared" si="7"/>
        <v>0</v>
      </c>
    </row>
    <row r="144" spans="1:6" ht="12.75">
      <c r="A144" s="66">
        <v>12</v>
      </c>
      <c r="B144" s="67"/>
      <c r="C144" s="549"/>
      <c r="D144" s="549"/>
      <c r="E144" s="549"/>
      <c r="F144" s="551">
        <f t="shared" si="7"/>
        <v>0</v>
      </c>
    </row>
    <row r="145" spans="1:6" ht="12.75">
      <c r="A145" s="66">
        <v>13</v>
      </c>
      <c r="B145" s="67"/>
      <c r="C145" s="549"/>
      <c r="D145" s="549"/>
      <c r="E145" s="549"/>
      <c r="F145" s="551">
        <f t="shared" si="7"/>
        <v>0</v>
      </c>
    </row>
    <row r="146" spans="1:6" ht="12" customHeight="1">
      <c r="A146" s="66">
        <v>14</v>
      </c>
      <c r="B146" s="67"/>
      <c r="C146" s="549"/>
      <c r="D146" s="549"/>
      <c r="E146" s="549"/>
      <c r="F146" s="551">
        <f t="shared" si="7"/>
        <v>0</v>
      </c>
    </row>
    <row r="147" spans="1:6" ht="12.75">
      <c r="A147" s="66">
        <v>15</v>
      </c>
      <c r="B147" s="67"/>
      <c r="C147" s="549"/>
      <c r="D147" s="549"/>
      <c r="E147" s="549"/>
      <c r="F147" s="551">
        <f t="shared" si="7"/>
        <v>0</v>
      </c>
    </row>
    <row r="148" spans="1:16" ht="17.25" customHeight="1">
      <c r="A148" s="68" t="s">
        <v>833</v>
      </c>
      <c r="B148" s="69" t="s">
        <v>841</v>
      </c>
      <c r="C148" s="535">
        <f>SUM(C133:C147)</f>
        <v>0</v>
      </c>
      <c r="D148" s="535"/>
      <c r="E148" s="535">
        <f>SUM(E133:E147)</f>
        <v>0</v>
      </c>
      <c r="F148" s="550">
        <f>SUM(F133:F147)</f>
        <v>0</v>
      </c>
      <c r="G148" s="525"/>
      <c r="H148" s="525"/>
      <c r="I148" s="525"/>
      <c r="J148" s="525"/>
      <c r="K148" s="525"/>
      <c r="L148" s="525"/>
      <c r="M148" s="525"/>
      <c r="N148" s="525"/>
      <c r="O148" s="525"/>
      <c r="P148" s="525"/>
    </row>
    <row r="149" spans="1:16" ht="19.5" customHeight="1">
      <c r="A149" s="71" t="s">
        <v>842</v>
      </c>
      <c r="B149" s="69" t="s">
        <v>843</v>
      </c>
      <c r="C149" s="535">
        <f>C148+C131+C114+C97</f>
        <v>0</v>
      </c>
      <c r="D149" s="535"/>
      <c r="E149" s="535">
        <f>E148+E131+E114+E97</f>
        <v>0</v>
      </c>
      <c r="F149" s="550">
        <f>F148+F131+F114+F97</f>
        <v>0</v>
      </c>
      <c r="G149" s="525"/>
      <c r="H149" s="525"/>
      <c r="I149" s="525"/>
      <c r="J149" s="525"/>
      <c r="K149" s="525"/>
      <c r="L149" s="525"/>
      <c r="M149" s="525"/>
      <c r="N149" s="525"/>
      <c r="O149" s="525"/>
      <c r="P149" s="525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59" t="s">
        <v>881</v>
      </c>
      <c r="B151" s="560"/>
      <c r="C151" s="639" t="s">
        <v>844</v>
      </c>
      <c r="D151" s="639"/>
      <c r="E151" s="639"/>
      <c r="F151" s="639"/>
    </row>
    <row r="152" spans="1:6" ht="12.75">
      <c r="A152" s="75"/>
      <c r="B152" s="76"/>
      <c r="C152" s="75" t="s">
        <v>861</v>
      </c>
      <c r="D152" s="75"/>
      <c r="E152" s="75"/>
      <c r="F152" s="75"/>
    </row>
    <row r="153" spans="1:6" ht="12.75">
      <c r="A153" s="75"/>
      <c r="B153" s="76"/>
      <c r="C153" s="639" t="s">
        <v>851</v>
      </c>
      <c r="D153" s="639"/>
      <c r="E153" s="639"/>
      <c r="F153" s="639"/>
    </row>
    <row r="154" spans="3:5" ht="12.75">
      <c r="C154" s="75" t="s">
        <v>862</v>
      </c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Acount1</cp:lastModifiedBy>
  <cp:lastPrinted>2013-01-31T11:40:08Z</cp:lastPrinted>
  <dcterms:created xsi:type="dcterms:W3CDTF">2000-06-29T12:02:40Z</dcterms:created>
  <dcterms:modified xsi:type="dcterms:W3CDTF">2013-01-31T11:42:30Z</dcterms:modified>
  <cp:category/>
  <cp:version/>
  <cp:contentType/>
  <cp:contentStatus/>
</cp:coreProperties>
</file>