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<sst xmlns="http://schemas.openxmlformats.org/spreadsheetml/2006/main" count="1071" uniqueCount="895">
  <si>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</si>
  <si>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</si>
  <si>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</si>
  <si>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</si>
  <si>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</si>
  <si>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</si>
  <si>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</si>
  <si>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</si>
  <si>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</si>
  <si>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</si>
  <si>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</si>
  <si>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</si>
  <si>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</si>
  <si>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</si>
  <si>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</si>
  <si>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</si>
  <si>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</si>
  <si>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</si>
  <si>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</si>
  <si>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</si>
  <si>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</si>
  <si>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</si>
  <si>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</si>
  <si>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</si>
  <si>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</si>
  <si>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</si>
  <si>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</si>
  <si>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</si>
  <si>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</si>
  <si>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</si>
  <si>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</si>
  <si>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</si>
  <si>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</si>
  <si>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</si>
  <si>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</si>
  <si>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</si>
  <si>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</si>
  <si>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</si>
  <si>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</si>
  <si>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</si>
  <si>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</si>
  <si>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</si>
  <si>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</si>
  <si>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</si>
  <si>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</si>
  <si>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</si>
  <si>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</si>
  <si>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</si>
  <si>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</si>
  <si>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</si>
  <si>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</si>
  <si>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</si>
  <si>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</si>
  <si>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</si>
  <si>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</si>
  <si>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</si>
  <si>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</si>
  <si>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</si>
  <si>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</si>
  <si>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</si>
  <si>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</si>
  <si>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</si>
  <si>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</si>
  <si>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</si>
  <si>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</si>
  <si>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</si>
  <si>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</si>
  <si>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</si>
  <si>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</si>
  <si>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</si>
  <si>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</si>
  <si>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</si>
  <si>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</si>
  <si>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</si>
  <si>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</si>
  <si>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</si>
  <si>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</si>
  <si>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</si>
  <si>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</si>
  <si>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</si>
  <si>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</si>
  <si>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</si>
  <si>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</si>
  <si>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</si>
  <si>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</si>
  <si>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</si>
  <si>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</si>
  <si>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</si>
  <si>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</si>
  <si>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</si>
  <si>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</si>
  <si>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</si>
  <si>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</si>
  <si>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</si>
  <si>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</si>
  <si>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</si>
  <si>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</si>
  <si>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</si>
  <si>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</si>
  <si>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</si>
  <si>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</si>
  <si>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</si>
  <si>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</si>
  <si>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</si>
  <si>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</si>
  <si>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</si>
  <si>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</si>
  <si>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</si>
  <si>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</si>
  <si>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</si>
  <si>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</si>
  <si>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</si>
  <si>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</si>
  <si>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</si>
  <si>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</si>
  <si>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</si>
  <si>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</si>
  <si>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</si>
  <si>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</si>
  <si>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</si>
  <si>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</si>
  <si>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</si>
  <si>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</si>
  <si>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</si>
  <si>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</si>
  <si>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</si>
  <si>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</si>
  <si>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</si>
  <si>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</si>
  <si>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</si>
  <si>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</si>
  <si>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</si>
  <si>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</si>
  <si>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</si>
  <si>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</si>
  <si>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</si>
  <si>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</si>
  <si>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</si>
  <si>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</si>
  <si>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</si>
  <si>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</si>
  <si>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</si>
  <si>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</si>
  <si>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</si>
  <si>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</si>
  <si>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</si>
  <si>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</si>
  <si>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</si>
  <si>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</si>
  <si>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</si>
  <si>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</si>
  <si>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</si>
  <si>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</si>
  <si>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</si>
  <si>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</si>
  <si>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</si>
  <si>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</si>
  <si>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</si>
  <si>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</si>
  <si>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</si>
  <si>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</si>
  <si>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</si>
  <si>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</si>
  <si>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</si>
  <si>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</si>
  <si>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</si>
  <si>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</si>
  <si>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</si>
  <si>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</si>
  <si>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</si>
  <si>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</si>
  <si>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</si>
  <si>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</si>
  <si>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</si>
  <si>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</si>
  <si>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</si>
  <si>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</si>
  <si>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</si>
  <si>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</si>
  <si>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</si>
  <si>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</si>
  <si>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</si>
  <si>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</si>
  <si>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</si>
  <si>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</si>
  <si>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</si>
  <si>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</si>
  <si>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</si>
  <si>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</si>
  <si>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</si>
  <si>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</si>
  <si>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</si>
  <si>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</si>
  <si>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</si>
  <si>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</si>
  <si>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</si>
  <si>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</si>
  <si>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</si>
  <si>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</si>
  <si>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</si>
  <si>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</si>
  <si>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</si>
  <si>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</si>
  <si>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</si>
  <si>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</si>
  <si>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</si>
  <si>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</si>
  <si>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</si>
  <si>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</si>
  <si>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</si>
  <si>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</si>
  <si>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</si>
  <si>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</si>
  <si>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</si>
  <si>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</si>
  <si>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</si>
  <si>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</si>
  <si>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</si>
  <si>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</si>
  <si>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</si>
  <si>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</si>
  <si>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</si>
  <si>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</si>
  <si>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</si>
  <si>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</si>
  <si>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</si>
  <si>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</si>
  <si>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</si>
  <si>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</si>
  <si>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</si>
  <si>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</si>
  <si>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</si>
  <si>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</si>
  <si>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</si>
  <si>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</si>
  <si>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</si>
  <si>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</si>
  <si>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</si>
  <si>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</si>
  <si>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</si>
  <si>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</si>
  <si>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</si>
  <si>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</si>
  <si>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</si>
  <si>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</si>
  <si>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</si>
  <si>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</si>
  <si>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</si>
  <si>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</si>
  <si>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</si>
  <si>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</si>
  <si>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</si>
  <si>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</si>
  <si>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</si>
  <si>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</si>
  <si>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</si>
  <si>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</si>
  <si>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</si>
  <si>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</si>
  <si>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</si>
  <si>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</si>
  <si>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</si>
  <si>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</si>
  <si>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</si>
  <si>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</si>
  <si>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</si>
  <si>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</si>
  <si>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</si>
  <si>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</si>
  <si>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</si>
  <si>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</si>
  <si>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</si>
  <si>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</si>
  <si>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</si>
  <si>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</si>
  <si>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</si>
  <si>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</si>
  <si>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</si>
  <si>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</si>
  <si>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</si>
  <si>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</si>
  <si>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</si>
  <si>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</si>
  <si>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</si>
  <si>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</si>
  <si>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</si>
  <si>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</si>
  <si>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</si>
  <si>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</si>
  <si>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</si>
  <si>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</si>
  <si>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</si>
  <si>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</si>
  <si>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</si>
  <si>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</si>
  <si>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</si>
  <si>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</si>
  <si>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</si>
  <si>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</si>
  <si>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</si>
  <si>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</si>
  <si>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</si>
  <si>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</si>
  <si>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</si>
  <si>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</si>
  <si>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</si>
  <si>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</si>
  <si>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</si>
  <si>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</si>
  <si>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</si>
  <si>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</si>
  <si>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</si>
  <si>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</si>
  <si>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</si>
  <si>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</si>
  <si>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</si>
  <si>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</si>
  <si>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</si>
  <si>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</si>
  <si>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</si>
  <si>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</si>
  <si>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</si>
  <si>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</si>
  <si>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</si>
  <si>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</si>
  <si>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</si>
  <si>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</si>
  <si>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</si>
  <si>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</si>
  <si>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</si>
  <si>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</si>
  <si>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</si>
  <si>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</si>
  <si>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</si>
  <si>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</si>
  <si>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</si>
  <si>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</si>
  <si>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</si>
  <si>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</si>
  <si>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</si>
  <si>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</si>
  <si>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</si>
  <si>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</si>
  <si>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</si>
  <si>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</si>
  <si>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</si>
  <si>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</si>
  <si>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</si>
  <si>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</si>
  <si>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</si>
  <si>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</si>
  <si>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</si>
  <si>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</si>
  <si>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</si>
  <si>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</si>
  <si>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</si>
  <si>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</si>
  <si>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</si>
  <si>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</si>
  <si>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</si>
  <si>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</si>
  <si>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</si>
  <si>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</si>
  <si>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</si>
  <si>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</si>
  <si>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</si>
  <si>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</si>
  <si>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</si>
  <si>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</si>
  <si>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</si>
  <si>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</si>
  <si>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</si>
  <si>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</si>
  <si>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</si>
  <si>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</si>
  <si>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</si>
  <si>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</si>
  <si>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</si>
  <si>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</si>
  <si>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</si>
  <si>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</si>
  <si>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</si>
  <si>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</si>
  <si>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</si>
  <si>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</si>
  <si>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</si>
  <si>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</si>
  <si>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</si>
  <si>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</si>
  <si>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</si>
  <si>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</si>
  <si>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</si>
  <si>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</si>
  <si>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</si>
  <si>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</si>
  <si>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</si>
  <si>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</si>
  <si>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</si>
  <si>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</si>
  <si>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</si>
  <si>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</si>
  <si>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</si>
  <si>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</si>
  <si>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</si>
  <si>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</si>
  <si>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</si>
  <si>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</si>
  <si>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</si>
  <si>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</si>
  <si>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</si>
  <si>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</si>
  <si>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</si>
  <si>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</si>
  <si>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</si>
  <si>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</si>
  <si>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</si>
  <si>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</si>
  <si>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</si>
  <si>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</si>
  <si>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</si>
  <si>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</si>
  <si>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</si>
  <si>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</si>
  <si>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</si>
  <si>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</si>
  <si>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</si>
  <si>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</si>
  <si>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</si>
  <si>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</si>
  <si>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</si>
  <si>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</si>
  <si>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</si>
  <si>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</si>
  <si>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</si>
  <si>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</si>
  <si>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</si>
  <si>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</si>
  <si>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</si>
  <si>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</si>
  <si>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</si>
  <si>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</si>
  <si>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</si>
  <si>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</si>
  <si>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</si>
  <si>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</si>
  <si>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</si>
  <si>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</si>
  <si>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</si>
  <si>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</si>
  <si>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</si>
  <si>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</si>
  <si>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</si>
  <si>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</si>
  <si>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</si>
  <si>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</si>
  <si>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</si>
  <si>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</si>
  <si>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</si>
  <si>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</si>
  <si>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</si>
  <si>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</si>
  <si>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</si>
  <si>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</si>
  <si>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</si>
  <si>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</si>
  <si>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</si>
  <si>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</si>
  <si>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</si>
  <si>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</si>
  <si>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</si>
  <si>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</si>
  <si>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</si>
  <si>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</si>
  <si>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</si>
  <si>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</si>
  <si>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</si>
  <si>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</si>
  <si>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</si>
  <si>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</si>
  <si>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</si>
  <si>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</si>
  <si>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</si>
  <si>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</si>
  <si>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</si>
  <si>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</si>
  <si>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</si>
  <si>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</si>
  <si>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</si>
  <si>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</si>
  <si>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</si>
  <si>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</si>
  <si>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</si>
  <si>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</si>
  <si>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</si>
  <si>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</si>
  <si>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</si>
  <si>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</si>
  <si>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</si>
  <si>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</si>
  <si>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</si>
  <si>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</si>
  <si>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</si>
  <si>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</si>
  <si>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</si>
  <si>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</si>
  <si>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</si>
  <si>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</si>
  <si>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</si>
  <si>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</si>
  <si>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</si>
  <si>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</si>
  <si>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</si>
  <si>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</si>
  <si>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</si>
  <si>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</si>
  <si>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</si>
  <si>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</si>
  <si>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</si>
  <si>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</si>
  <si>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</si>
  <si>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</si>
  <si>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</si>
  <si>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</si>
  <si>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</si>
  <si>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</si>
  <si>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</si>
  <si>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</si>
  <si>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</si>
  <si>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</si>
  <si>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</si>
  <si>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</si>
  <si>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</si>
  <si>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</si>
  <si>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</si>
  <si>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</si>
  <si>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</si>
  <si>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</si>
  <si>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</si>
  <si>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</si>
  <si>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</si>
  <si>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</si>
  <si>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</si>
  <si>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</si>
  <si>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</si>
  <si>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</si>
  <si>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</si>
  <si>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</si>
  <si>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</si>
  <si>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</si>
  <si>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</si>
  <si>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</si>
  <si>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</si>
  <si>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</si>
  <si>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</si>
  <si>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</si>
  <si>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</si>
  <si>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</si>
  <si>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</si>
  <si>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</si>
  <si>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</si>
  <si>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</si>
  <si>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</si>
  <si>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</si>
  <si>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</si>
  <si>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</si>
  <si>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</si>
  <si>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</si>
  <si>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</si>
  <si>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</si>
  <si>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</si>
  <si>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</si>
  <si>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</si>
  <si>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</si>
  <si>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</si>
  <si>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</si>
  <si>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</si>
  <si>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</si>
  <si>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</si>
  <si>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</si>
  <si>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</si>
  <si>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</si>
  <si>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</si>
  <si>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</si>
  <si>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</si>
  <si>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</si>
  <si>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</si>
  <si>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</si>
  <si>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</si>
  <si>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</si>
  <si>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</si>
  <si>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</si>
  <si>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</si>
  <si>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</si>
  <si>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</si>
  <si>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</si>
  <si>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</si>
  <si>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</si>
  <si>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</si>
  <si>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</si>
  <si>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</si>
  <si>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</si>
  <si>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</si>
  <si>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</si>
  <si>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</si>
  <si>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</si>
  <si>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</si>
  <si>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</si>
  <si>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</si>
  <si>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</si>
  <si>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</si>
  <si>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</si>
  <si>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</si>
  <si>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</si>
  <si>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</si>
  <si>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</si>
  <si>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</si>
  <si>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</si>
  <si>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</si>
  <si>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</si>
  <si>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</si>
  <si>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</si>
  <si>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</si>
  <si>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</si>
  <si>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</si>
  <si>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</si>
  <si>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</si>
  <si>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</si>
  <si>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</si>
  <si>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</si>
  <si>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</si>
  <si>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</si>
  <si>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</si>
  <si>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</si>
  <si>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</si>
  <si>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</si>
  <si>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</si>
  <si>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</si>
  <si>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</si>
  <si>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</si>
  <si>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</si>
  <si>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</si>
  <si>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</si>
  <si>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</si>
  <si>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</si>
  <si>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</si>
  <si>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</si>
  <si>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</si>
  <si>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</si>
  <si>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</si>
  <si>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</si>
  <si>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</si>
  <si>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</si>
  <si>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</si>
  <si>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</si>
  <si>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</si>
  <si>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</si>
  <si>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</si>
  <si>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</si>
  <si>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</si>
  <si>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</si>
  <si>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</si>
  <si>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</si>
  <si>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</si>
  <si>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</si>
  <si>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</si>
  <si>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</si>
  <si>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</si>
  <si>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</si>
  <si>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</si>
  <si>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</si>
  <si>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</si>
  <si>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</si>
  <si>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</si>
  <si>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</si>
  <si>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</si>
  <si>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</si>
  <si>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</si>
  <si>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</si>
  <si>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</si>
  <si>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</si>
  <si>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</si>
  <si>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</si>
  <si>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</si>
  <si>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</si>
  <si>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</si>
  <si>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</si>
  <si>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</si>
  <si>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</si>
  <si>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</si>
  <si>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</si>
  <si>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</si>
  <si>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</si>
  <si>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</si>
  <si>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</si>
  <si>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</si>
  <si>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</si>
  <si>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</si>
  <si>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</si>
  <si>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</si>
  <si>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</si>
  <si>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</si>
  <si>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</si>
  <si>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</si>
  <si>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</si>
  <si>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</si>
  <si>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</si>
  <si>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</si>
  <si>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</si>
  <si>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</si>
  <si>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</si>
  <si>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</si>
  <si>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</si>
  <si>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</si>
  <si>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</si>
  <si>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</si>
  <si>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</si>
  <si>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</si>
  <si>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</si>
  <si>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</si>
  <si>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</si>
  <si>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</si>
  <si>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</si>
  <si>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</si>
  <si>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</si>
  <si>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</si>
  <si>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</si>
  <si>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</si>
  <si>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</si>
  <si>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</si>
  <si>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</si>
  <si>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</si>
  <si>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</si>
  <si>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</si>
  <si>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</si>
  <si>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</si>
  <si>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</si>
  <si>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</si>
  <si>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</si>
  <si>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</si>
  <si>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</si>
  <si>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</si>
  <si>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</si>
  <si>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</si>
  <si>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</si>
  <si>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</si>
  <si>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</si>
  <si>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</si>
  <si>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</si>
  <si>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</si>
  <si>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</si>
  <si>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</si>
  <si>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</si>
  <si>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</si>
  <si>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</si>
  <si>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</si>
  <si>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</si>
  <si>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</si>
  <si>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</si>
  <si>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</si>
  <si>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</si>
  <si>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</si>
  <si>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</si>
  <si>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</si>
  <si>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</si>
  <si>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</si>
  <si>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</si>
  <si>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</si>
  <si>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</si>
  <si>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</si>
  <si>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</si>
  <si>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</si>
  <si>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</si>
  <si>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</si>
  <si>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</si>
  <si>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</si>
  <si>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</si>
  <si>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</si>
  <si>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</si>
  <si>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</si>
  <si>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</si>
  <si>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</si>
  <si>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</si>
  <si>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</si>
  <si>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</si>
  <si>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</si>
  <si>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</si>
  <si>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</si>
  <si>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</si>
  <si>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</si>
  <si>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</si>
  <si>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</si>
  <si>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</si>
  <si>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</si>
  <si>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</si>
  <si>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</si>
  <si>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</si>
  <si>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</si>
  <si>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</si>
  <si>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</si>
  <si>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</si>
  <si>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</si>
  <si>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</si>
  <si>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</si>
  <si>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</si>
  <si>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</si>
  <si>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</si>
  <si>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</si>
  <si>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</si>
  <si>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</si>
  <si>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</si>
  <si>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</si>
  <si>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</si>
  <si>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</si>
  <si>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</si>
  <si>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</si>
  <si>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</si>
  <si>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</si>
  <si>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</si>
  <si>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</si>
  <si>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</si>
  <si>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</si>
  <si>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</si>
  <si>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</si>
  <si>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</si>
  <si>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</si>
  <si>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</si>
  <si>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</si>
  <si>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</si>
  <si>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</si>
  <si>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</si>
  <si>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</si>
  <si>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</si>
  <si>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</si>
  <si>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</si>
  <si>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</si>
  <si>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</si>
  <si>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</si>
  <si>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</si>
  <si>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</si>
  <si>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</si>
  <si>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</si>
  <si>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</si>
  <si>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</si>
  <si>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</si>
  <si>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</si>
  <si>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</si>
  <si>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</si>
  <si>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</si>
  <si>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</si>
  <si>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</si>
  <si>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</si>
  <si>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</si>
  <si>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</si>
  <si>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</si>
  <si>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</si>
  <si>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</si>
  <si>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</si>
  <si>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</si>
  <si>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</si>
  <si>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</si>
  <si>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</si>
  <si>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</si>
  <si>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</si>
  <si>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</si>
  <si>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</si>
  <si>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</si>
  <si>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</si>
  <si>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</si>
  <si>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</si>
  <si>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</si>
  <si>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</si>
  <si>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</si>
  <si>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2. Ремонт Строй АД</t>
  </si>
  <si>
    <t>3. Монтаж Комплект АД</t>
  </si>
  <si>
    <t>4. Енемона Старт</t>
  </si>
  <si>
    <t>5. Енида Инженеринг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</si>
  <si>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</si>
  <si>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</si>
  <si>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</si>
  <si>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</si>
  <si>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</si>
  <si>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</si>
  <si>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</si>
  <si>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6.Алфа Енемона ООД</t>
  </si>
  <si>
    <t>7. СОФ ГЕО ЛИНТ 2006 ООД</t>
  </si>
  <si>
    <t>12. ТФЕЦ Никопол ЕАД</t>
  </si>
  <si>
    <t>13. Енемона-Гълъбово АД</t>
  </si>
  <si>
    <t>01.01.2008-30.09.2008 година</t>
  </si>
  <si>
    <t>Дата на съставяне: 25.10.2008 г.</t>
  </si>
  <si>
    <t>25.10.2008 г.</t>
  </si>
  <si>
    <t xml:space="preserve">Дата на съставяне:      25.10.2008 г.                              </t>
  </si>
  <si>
    <t xml:space="preserve">Дата  на съставяне:       25.10.2008 г.                                                                                                            </t>
  </si>
  <si>
    <t xml:space="preserve">Дата на съставяне:      25.10.2008 г.            </t>
  </si>
  <si>
    <t>14.НЕВРОКОП-ГАЗ АД</t>
  </si>
  <si>
    <t>15.ЕМКО АД Белене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</si>
</sst>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186"/>
  <sheetViews>
    <sheetView zoomScalePageLayoutView="0" workbookViewId="0" topLeftCell="D64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 t="s">
        <v>865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1592</v>
      </c>
      <c r="D11" s="151">
        <v>1350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7538</v>
      </c>
      <c r="D12" s="151">
        <v>7744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3146</v>
      </c>
      <c r="D13" s="151">
        <v>3081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5998</v>
      </c>
      <c r="D15" s="151">
        <v>2944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363</v>
      </c>
      <c r="D16" s="151">
        <v>394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2248</v>
      </c>
      <c r="D17" s="151">
        <v>1208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1661</v>
      </c>
      <c r="D18" s="151">
        <v>1331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22546</v>
      </c>
      <c r="D19" s="155">
        <f>SUM(D11:D18)</f>
        <v>18052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5650</v>
      </c>
      <c r="H20" s="158">
        <v>5650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10177</v>
      </c>
      <c r="H21" s="156">
        <f>SUM(H22:H24)</f>
        <v>2306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8685</v>
      </c>
      <c r="H22" s="152">
        <v>814</v>
      </c>
    </row>
    <row r="23" spans="1:13" ht="15">
      <c r="A23" s="235" t="s">
        <v>66</v>
      </c>
      <c r="B23" s="241" t="s">
        <v>67</v>
      </c>
      <c r="C23" s="151">
        <v>808</v>
      </c>
      <c r="D23" s="151">
        <v>848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162</v>
      </c>
      <c r="D24" s="151">
        <v>170</v>
      </c>
      <c r="E24" s="237" t="s">
        <v>72</v>
      </c>
      <c r="F24" s="242" t="s">
        <v>73</v>
      </c>
      <c r="G24" s="152">
        <v>1492</v>
      </c>
      <c r="H24" s="152">
        <v>1492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47427</v>
      </c>
      <c r="H25" s="154">
        <f>H19+H20+H21</f>
        <v>39556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970</v>
      </c>
      <c r="D27" s="155">
        <f>SUM(D23:D26)</f>
        <v>1018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5710</v>
      </c>
      <c r="H31" s="152">
        <v>7871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5710</v>
      </c>
      <c r="H33" s="154">
        <f>H27+H31+H32</f>
        <v>7871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17624</v>
      </c>
      <c r="D34" s="155">
        <f>SUM(D35:D38)</f>
        <v>6784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17606</v>
      </c>
      <c r="D35" s="151">
        <v>6766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65071</v>
      </c>
      <c r="H36" s="154">
        <f>H25+H17+H33</f>
        <v>59361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4381</v>
      </c>
      <c r="H43" s="152">
        <v>50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375</v>
      </c>
      <c r="H44" s="152">
        <v>587</v>
      </c>
    </row>
    <row r="45" spans="1:15" ht="15">
      <c r="A45" s="235" t="s">
        <v>136</v>
      </c>
      <c r="B45" s="249" t="s">
        <v>137</v>
      </c>
      <c r="C45" s="155">
        <f>C34+C39+C44</f>
        <v>17624</v>
      </c>
      <c r="D45" s="155">
        <f>D34+D39+D44</f>
        <v>6784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35</v>
      </c>
      <c r="D47" s="151">
        <v>735</v>
      </c>
      <c r="E47" s="251" t="s">
        <v>145</v>
      </c>
      <c r="F47" s="242" t="s">
        <v>146</v>
      </c>
      <c r="G47" s="152">
        <v>12243</v>
      </c>
      <c r="H47" s="152">
        <v>12743</v>
      </c>
      <c r="M47" s="157"/>
    </row>
    <row r="48" spans="1:8" ht="15">
      <c r="A48" s="235" t="s">
        <v>147</v>
      </c>
      <c r="B48" s="244" t="s">
        <v>148</v>
      </c>
      <c r="C48" s="151">
        <v>2804</v>
      </c>
      <c r="D48" s="151">
        <v>740</v>
      </c>
      <c r="E48" s="237" t="s">
        <v>149</v>
      </c>
      <c r="F48" s="242" t="s">
        <v>150</v>
      </c>
      <c r="G48" s="152">
        <v>2207</v>
      </c>
      <c r="H48" s="152">
        <v>904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19206</v>
      </c>
      <c r="H49" s="154">
        <f>SUM(H43:H48)</f>
        <v>14284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1643</v>
      </c>
      <c r="D50" s="151">
        <v>1469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4482</v>
      </c>
      <c r="D51" s="155">
        <f>SUM(D47:D50)</f>
        <v>2944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37</v>
      </c>
      <c r="H54" s="152">
        <v>37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45622</v>
      </c>
      <c r="D55" s="155">
        <f>D19+D20+D21+D27+D32+D45+D51+D53+D54</f>
        <v>28798</v>
      </c>
      <c r="E55" s="237" t="s">
        <v>172</v>
      </c>
      <c r="F55" s="261" t="s">
        <v>173</v>
      </c>
      <c r="G55" s="154">
        <f>G49+G51+G52+G53+G54</f>
        <v>19243</v>
      </c>
      <c r="H55" s="154">
        <f>H49+H51+H52+H53+H54</f>
        <v>14321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14290</v>
      </c>
      <c r="D58" s="151">
        <v>9732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23637</v>
      </c>
      <c r="H59" s="152">
        <v>6521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2573</v>
      </c>
      <c r="H60" s="152">
        <v>1013</v>
      </c>
    </row>
    <row r="61" spans="1:18" ht="15">
      <c r="A61" s="235" t="s">
        <v>187</v>
      </c>
      <c r="B61" s="244" t="s">
        <v>188</v>
      </c>
      <c r="C61" s="151">
        <v>15385</v>
      </c>
      <c r="D61" s="151">
        <v>11015</v>
      </c>
      <c r="E61" s="243" t="s">
        <v>189</v>
      </c>
      <c r="F61" s="272" t="s">
        <v>190</v>
      </c>
      <c r="G61" s="154">
        <f>SUM(G62:G68)</f>
        <v>11409</v>
      </c>
      <c r="H61" s="154">
        <f>SUM(H62:H68)</f>
        <v>20260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3995</v>
      </c>
      <c r="H62" s="152">
        <v>7837</v>
      </c>
    </row>
    <row r="63" spans="1:13" ht="15">
      <c r="A63" s="235" t="s">
        <v>195</v>
      </c>
      <c r="B63" s="241" t="s">
        <v>196</v>
      </c>
      <c r="C63" s="151">
        <v>1604</v>
      </c>
      <c r="D63" s="151">
        <v>164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31279</v>
      </c>
      <c r="D64" s="155">
        <f>SUM(D58:D63)</f>
        <v>20911</v>
      </c>
      <c r="E64" s="237" t="s">
        <v>200</v>
      </c>
      <c r="F64" s="242" t="s">
        <v>201</v>
      </c>
      <c r="G64" s="152">
        <v>4087</v>
      </c>
      <c r="H64" s="152">
        <v>4807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1963</v>
      </c>
      <c r="H65" s="152">
        <v>5687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460</v>
      </c>
      <c r="H66" s="152">
        <v>638</v>
      </c>
    </row>
    <row r="67" spans="1:8" ht="15">
      <c r="A67" s="235" t="s">
        <v>207</v>
      </c>
      <c r="B67" s="241" t="s">
        <v>208</v>
      </c>
      <c r="C67" s="151">
        <v>4742</v>
      </c>
      <c r="D67" s="151">
        <v>2214</v>
      </c>
      <c r="E67" s="237" t="s">
        <v>209</v>
      </c>
      <c r="F67" s="242" t="s">
        <v>210</v>
      </c>
      <c r="G67" s="152">
        <v>200</v>
      </c>
      <c r="H67" s="152">
        <v>212</v>
      </c>
    </row>
    <row r="68" spans="1:8" ht="15">
      <c r="A68" s="235" t="s">
        <v>211</v>
      </c>
      <c r="B68" s="241" t="s">
        <v>212</v>
      </c>
      <c r="C68" s="151">
        <v>17956</v>
      </c>
      <c r="D68" s="151">
        <v>11604</v>
      </c>
      <c r="E68" s="237" t="s">
        <v>213</v>
      </c>
      <c r="F68" s="242" t="s">
        <v>214</v>
      </c>
      <c r="G68" s="152">
        <v>704</v>
      </c>
      <c r="H68" s="152">
        <v>1079</v>
      </c>
    </row>
    <row r="69" spans="1:8" ht="15">
      <c r="A69" s="235" t="s">
        <v>215</v>
      </c>
      <c r="B69" s="241" t="s">
        <v>216</v>
      </c>
      <c r="C69" s="151">
        <v>6909</v>
      </c>
      <c r="D69" s="151">
        <v>2860</v>
      </c>
      <c r="E69" s="251" t="s">
        <v>78</v>
      </c>
      <c r="F69" s="242" t="s">
        <v>217</v>
      </c>
      <c r="G69" s="152">
        <v>992</v>
      </c>
      <c r="H69" s="152">
        <v>1080</v>
      </c>
    </row>
    <row r="70" spans="1:8" ht="15">
      <c r="A70" s="235" t="s">
        <v>218</v>
      </c>
      <c r="B70" s="241" t="s">
        <v>219</v>
      </c>
      <c r="C70" s="151">
        <v>4273</v>
      </c>
      <c r="D70" s="151">
        <v>674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10</v>
      </c>
      <c r="E71" s="253" t="s">
        <v>46</v>
      </c>
      <c r="F71" s="273" t="s">
        <v>224</v>
      </c>
      <c r="G71" s="161">
        <f>G59+G60+G61+G69+G70</f>
        <v>38611</v>
      </c>
      <c r="H71" s="161">
        <f>H59+H60+H61+H69+H70</f>
        <v>28874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65</v>
      </c>
      <c r="D72" s="151">
        <v>97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4479</v>
      </c>
      <c r="D74" s="151">
        <v>5513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38426</v>
      </c>
      <c r="D75" s="155">
        <f>SUM(D67:D74)</f>
        <v>22972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38611</v>
      </c>
      <c r="H79" s="162">
        <f>H71+H74+H75+H76</f>
        <v>28874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3004</v>
      </c>
      <c r="D87" s="151">
        <v>4423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4594</v>
      </c>
      <c r="D88" s="151">
        <v>25452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7598</v>
      </c>
      <c r="D91" s="155">
        <f>SUM(D87:D90)</f>
        <v>29875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77303</v>
      </c>
      <c r="D93" s="155">
        <f>D64+D75+D84+D91+D92</f>
        <v>73758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122925</v>
      </c>
      <c r="D94" s="164">
        <f>D93+D55</f>
        <v>102556</v>
      </c>
      <c r="E94" s="449" t="s">
        <v>270</v>
      </c>
      <c r="F94" s="289" t="s">
        <v>271</v>
      </c>
      <c r="G94" s="165">
        <f>G36+G39+G55+G79</f>
        <v>122925</v>
      </c>
      <c r="H94" s="165">
        <f>H36+H39+H55+H79</f>
        <v>102556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R366"/>
  <sheetViews>
    <sheetView zoomScalePageLayoutView="0" workbookViewId="0" topLeftCell="A7">
      <selection activeCell="C49" sqref="C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"ЕНЕМОНА"АД, КОЗЛОДУЙ</v>
      </c>
      <c r="C2" s="589"/>
      <c r="D2" s="589"/>
      <c r="E2" s="589"/>
      <c r="F2" s="591" t="s">
        <v>2</v>
      </c>
      <c r="G2" s="591"/>
      <c r="H2" s="526" t="str">
        <f>'справка №1-БАЛАНС'!H3</f>
        <v>,020955078</v>
      </c>
    </row>
    <row r="3" spans="1:8" ht="15">
      <c r="A3" s="467" t="s">
        <v>275</v>
      </c>
      <c r="B3" s="589" t="str">
        <f>'справка №1-БАЛАНС'!E4</f>
        <v> 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90" t="str">
        <f>'справка №1-БАЛАНС'!E5</f>
        <v>01.01.2008-30.09.2008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11975</v>
      </c>
      <c r="D9" s="46">
        <v>9584</v>
      </c>
      <c r="E9" s="298" t="s">
        <v>285</v>
      </c>
      <c r="F9" s="549" t="s">
        <v>286</v>
      </c>
      <c r="G9" s="550">
        <v>51660</v>
      </c>
      <c r="H9" s="550">
        <v>43733</v>
      </c>
    </row>
    <row r="10" spans="1:8" ht="12">
      <c r="A10" s="298" t="s">
        <v>287</v>
      </c>
      <c r="B10" s="299" t="s">
        <v>288</v>
      </c>
      <c r="C10" s="46">
        <v>27917</v>
      </c>
      <c r="D10" s="46">
        <v>21162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1299</v>
      </c>
      <c r="D11" s="46">
        <v>907</v>
      </c>
      <c r="E11" s="300" t="s">
        <v>293</v>
      </c>
      <c r="F11" s="549" t="s">
        <v>294</v>
      </c>
      <c r="G11" s="550">
        <v>971</v>
      </c>
      <c r="H11" s="550">
        <v>1306</v>
      </c>
    </row>
    <row r="12" spans="1:8" ht="12">
      <c r="A12" s="298" t="s">
        <v>295</v>
      </c>
      <c r="B12" s="299" t="s">
        <v>296</v>
      </c>
      <c r="C12" s="46">
        <v>5890</v>
      </c>
      <c r="D12" s="46">
        <v>4128</v>
      </c>
      <c r="E12" s="300" t="s">
        <v>78</v>
      </c>
      <c r="F12" s="549" t="s">
        <v>297</v>
      </c>
      <c r="G12" s="550">
        <v>4718</v>
      </c>
      <c r="H12" s="550">
        <v>5003</v>
      </c>
    </row>
    <row r="13" spans="1:18" ht="12">
      <c r="A13" s="298" t="s">
        <v>298</v>
      </c>
      <c r="B13" s="299" t="s">
        <v>299</v>
      </c>
      <c r="C13" s="46">
        <v>1235</v>
      </c>
      <c r="D13" s="46">
        <v>1021</v>
      </c>
      <c r="E13" s="301" t="s">
        <v>51</v>
      </c>
      <c r="F13" s="551" t="s">
        <v>300</v>
      </c>
      <c r="G13" s="548">
        <f>SUM(G9:G12)</f>
        <v>57349</v>
      </c>
      <c r="H13" s="548">
        <f>SUM(H9:H12)</f>
        <v>50042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1950</v>
      </c>
      <c r="D14" s="46">
        <v>4274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-4370</v>
      </c>
      <c r="D15" s="47">
        <v>-3219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3518</v>
      </c>
      <c r="D16" s="47">
        <v>2082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200</v>
      </c>
      <c r="D18" s="48">
        <v>1064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49414</v>
      </c>
      <c r="D19" s="49">
        <f>SUM(D9:D15)+D16</f>
        <v>39939</v>
      </c>
      <c r="E19" s="304" t="s">
        <v>317</v>
      </c>
      <c r="F19" s="552" t="s">
        <v>318</v>
      </c>
      <c r="G19" s="550">
        <v>2534</v>
      </c>
      <c r="H19" s="550">
        <v>218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</v>
      </c>
      <c r="H20" s="550">
        <v>73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219</v>
      </c>
    </row>
    <row r="22" spans="1:8" ht="24">
      <c r="A22" s="304" t="s">
        <v>324</v>
      </c>
      <c r="B22" s="305" t="s">
        <v>325</v>
      </c>
      <c r="C22" s="46">
        <v>1988</v>
      </c>
      <c r="D22" s="46">
        <v>1342</v>
      </c>
      <c r="E22" s="304" t="s">
        <v>326</v>
      </c>
      <c r="F22" s="552" t="s">
        <v>327</v>
      </c>
      <c r="G22" s="550">
        <v>456</v>
      </c>
      <c r="H22" s="550">
        <v>16</v>
      </c>
    </row>
    <row r="23" spans="1:8" ht="24">
      <c r="A23" s="298" t="s">
        <v>328</v>
      </c>
      <c r="B23" s="305" t="s">
        <v>329</v>
      </c>
      <c r="C23" s="46"/>
      <c r="D23" s="46">
        <v>53</v>
      </c>
      <c r="E23" s="298" t="s">
        <v>330</v>
      </c>
      <c r="F23" s="552" t="s">
        <v>331</v>
      </c>
      <c r="G23" s="550">
        <v>94</v>
      </c>
      <c r="H23" s="550">
        <v>25</v>
      </c>
    </row>
    <row r="24" spans="1:18" ht="12">
      <c r="A24" s="298" t="s">
        <v>332</v>
      </c>
      <c r="B24" s="305" t="s">
        <v>333</v>
      </c>
      <c r="C24" s="46">
        <v>131</v>
      </c>
      <c r="D24" s="46">
        <v>13</v>
      </c>
      <c r="E24" s="301" t="s">
        <v>103</v>
      </c>
      <c r="F24" s="554" t="s">
        <v>334</v>
      </c>
      <c r="G24" s="548">
        <f>SUM(G19:G23)</f>
        <v>3085</v>
      </c>
      <c r="H24" s="548">
        <f>SUM(H19:H23)</f>
        <v>551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2557</v>
      </c>
      <c r="D25" s="46">
        <v>1721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4676</v>
      </c>
      <c r="D26" s="49">
        <f>SUM(D22:D25)</f>
        <v>3129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54090</v>
      </c>
      <c r="D28" s="50">
        <f>D26+D19</f>
        <v>43068</v>
      </c>
      <c r="E28" s="127" t="s">
        <v>339</v>
      </c>
      <c r="F28" s="554" t="s">
        <v>340</v>
      </c>
      <c r="G28" s="548">
        <f>G13+G15+G24</f>
        <v>60434</v>
      </c>
      <c r="H28" s="548">
        <f>H13+H15+H24</f>
        <v>50593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6344</v>
      </c>
      <c r="D30" s="50">
        <f>IF((H28-D28)&gt;0,H28-D28,0)</f>
        <v>7525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</v>
      </c>
      <c r="H32" s="550">
        <v>7</v>
      </c>
    </row>
    <row r="33" spans="1:18" ht="12">
      <c r="A33" s="128" t="s">
        <v>351</v>
      </c>
      <c r="B33" s="306" t="s">
        <v>352</v>
      </c>
      <c r="C33" s="49">
        <f>C28+C31+C32</f>
        <v>54090</v>
      </c>
      <c r="D33" s="49">
        <f>D28+D31+D32</f>
        <v>43068</v>
      </c>
      <c r="E33" s="127" t="s">
        <v>353</v>
      </c>
      <c r="F33" s="554" t="s">
        <v>354</v>
      </c>
      <c r="G33" s="53">
        <f>G32+G31+G28</f>
        <v>60435</v>
      </c>
      <c r="H33" s="53">
        <f>H32+H31+H28</f>
        <v>50600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6345</v>
      </c>
      <c r="D34" s="50">
        <f>IF((H33-D33)&gt;0,H33-D33,0)</f>
        <v>7532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635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635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5710</v>
      </c>
      <c r="D39" s="460">
        <f>+IF((H33-D33-D35)&gt;0,H33-D33-D35,0)</f>
        <v>7532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5710</v>
      </c>
      <c r="D41" s="52">
        <f>IF(H39=0,IF(D39-D40&gt;0,D39-D40+H40,0),IF(H39-H40&lt;0,H40-H39+D39,0))</f>
        <v>7532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60435</v>
      </c>
      <c r="D42" s="53">
        <f>D33+D35+D39</f>
        <v>50600</v>
      </c>
      <c r="E42" s="128" t="s">
        <v>380</v>
      </c>
      <c r="F42" s="129" t="s">
        <v>381</v>
      </c>
      <c r="G42" s="53">
        <f>G39+G33</f>
        <v>60435</v>
      </c>
      <c r="H42" s="53">
        <f>H39+H33</f>
        <v>50600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861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889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102"/>
  <sheetViews>
    <sheetView zoomScale="75" zoomScaleNormal="75" zoomScalePageLayoutView="0" workbookViewId="0" topLeftCell="A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01.01.2008-30.09.2008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57519</v>
      </c>
      <c r="D10" s="54">
        <v>39543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-53051</v>
      </c>
      <c r="D11" s="54">
        <v>-43317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-6811</v>
      </c>
      <c r="D13" s="54">
        <v>-4840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-1054</v>
      </c>
      <c r="D14" s="54">
        <v>-554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-767</v>
      </c>
      <c r="D15" s="54">
        <v>-688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164</v>
      </c>
      <c r="D16" s="54">
        <v>35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-115</v>
      </c>
      <c r="D17" s="54">
        <v>-173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389</v>
      </c>
      <c r="D18" s="54">
        <v>-28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-1772</v>
      </c>
      <c r="D19" s="54">
        <v>7643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-5498</v>
      </c>
      <c r="D20" s="55">
        <f>SUM(D10:D19)</f>
        <v>-2379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-5702</v>
      </c>
      <c r="D22" s="54">
        <v>-472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-11139</v>
      </c>
      <c r="D24" s="54">
        <v>-1369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-7073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-6511</v>
      </c>
      <c r="D27" s="54">
        <v>-473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</v>
      </c>
      <c r="D28" s="54">
        <v>296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</v>
      </c>
      <c r="D29" s="54">
        <v>73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48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-30421</v>
      </c>
      <c r="D32" s="55">
        <f>SUM(D22:D31)</f>
        <v>-1897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33251</v>
      </c>
      <c r="D36" s="54">
        <v>11995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-17287</v>
      </c>
      <c r="D37" s="54">
        <v>-4805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-894</v>
      </c>
      <c r="D39" s="54">
        <v>-1054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-1428</v>
      </c>
      <c r="D41" s="54">
        <v>-1007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13642</v>
      </c>
      <c r="D42" s="55">
        <f>SUM(D34:D41)</f>
        <v>5129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-22277</v>
      </c>
      <c r="D43" s="55">
        <f>D42+D32+D20</f>
        <v>853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29875</v>
      </c>
      <c r="D44" s="132">
        <v>2789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7598</v>
      </c>
      <c r="D45" s="55">
        <f>D44+D43</f>
        <v>3642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7598</v>
      </c>
      <c r="D46" s="56">
        <v>3642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W537"/>
  <sheetViews>
    <sheetView zoomScalePageLayoutView="0" workbookViewId="0" topLeftCell="B1">
      <selection activeCell="I29" sqref="I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"ЕНЕМОНА"АД, КОЗЛОДУЙ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01.01.2008-30.09.2008 година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5650</v>
      </c>
      <c r="F11" s="58">
        <f>'справка №1-БАЛАНС'!H22</f>
        <v>814</v>
      </c>
      <c r="G11" s="58">
        <f>'справка №1-БАЛАНС'!H23</f>
        <v>0</v>
      </c>
      <c r="H11" s="60">
        <v>1492</v>
      </c>
      <c r="I11" s="58">
        <f>'справка №1-БАЛАНС'!H28+'справка №1-БАЛАНС'!H31</f>
        <v>7871</v>
      </c>
      <c r="J11" s="58">
        <f>'справка №1-БАЛАНС'!H29+'справка №1-БАЛАНС'!H32</f>
        <v>0</v>
      </c>
      <c r="K11" s="60"/>
      <c r="L11" s="344">
        <f>SUM(C11:K11)</f>
        <v>59361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5650</v>
      </c>
      <c r="F15" s="61">
        <f t="shared" si="2"/>
        <v>814</v>
      </c>
      <c r="G15" s="61">
        <f t="shared" si="2"/>
        <v>0</v>
      </c>
      <c r="H15" s="61">
        <f t="shared" si="2"/>
        <v>1492</v>
      </c>
      <c r="I15" s="61">
        <f t="shared" si="2"/>
        <v>7871</v>
      </c>
      <c r="J15" s="61">
        <f t="shared" si="2"/>
        <v>0</v>
      </c>
      <c r="K15" s="61">
        <f t="shared" si="2"/>
        <v>0</v>
      </c>
      <c r="L15" s="344">
        <f t="shared" si="1"/>
        <v>59361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5710</v>
      </c>
      <c r="J16" s="345">
        <f>+'справка №1-БАЛАНС'!G32</f>
        <v>0</v>
      </c>
      <c r="K16" s="60"/>
      <c r="L16" s="344">
        <f t="shared" si="1"/>
        <v>5710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7871</v>
      </c>
      <c r="G17" s="62">
        <f t="shared" si="3"/>
        <v>0</v>
      </c>
      <c r="H17" s="62">
        <f t="shared" si="3"/>
        <v>0</v>
      </c>
      <c r="I17" s="62">
        <f t="shared" si="3"/>
        <v>-7871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7871</v>
      </c>
      <c r="G19" s="60"/>
      <c r="H19" s="60"/>
      <c r="I19" s="60">
        <v>-7871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5650</v>
      </c>
      <c r="F29" s="59">
        <f t="shared" si="6"/>
        <v>8685</v>
      </c>
      <c r="G29" s="59">
        <f t="shared" si="6"/>
        <v>0</v>
      </c>
      <c r="H29" s="59">
        <f t="shared" si="6"/>
        <v>1492</v>
      </c>
      <c r="I29" s="59">
        <f t="shared" si="6"/>
        <v>5710</v>
      </c>
      <c r="J29" s="59">
        <f t="shared" si="6"/>
        <v>0</v>
      </c>
      <c r="K29" s="59">
        <f t="shared" si="6"/>
        <v>0</v>
      </c>
      <c r="L29" s="344">
        <f t="shared" si="1"/>
        <v>65071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5650</v>
      </c>
      <c r="F32" s="59">
        <f t="shared" si="7"/>
        <v>8685</v>
      </c>
      <c r="G32" s="59">
        <f t="shared" si="7"/>
        <v>0</v>
      </c>
      <c r="H32" s="59">
        <f t="shared" si="7"/>
        <v>1492</v>
      </c>
      <c r="I32" s="59">
        <f t="shared" si="7"/>
        <v>5710</v>
      </c>
      <c r="J32" s="59">
        <f t="shared" si="7"/>
        <v>0</v>
      </c>
      <c r="K32" s="59">
        <f t="shared" si="7"/>
        <v>0</v>
      </c>
      <c r="L32" s="344">
        <f t="shared" si="1"/>
        <v>65071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B232"/>
  <sheetViews>
    <sheetView zoomScale="75" zoomScaleNormal="75" zoomScalePageLayoutView="0" workbookViewId="0" topLeftCell="A1">
      <selection activeCell="R27" sqref="R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"ЕНЕМОНА"АД, КОЗЛОДУЙ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01.01.2008-30.09.2008 година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1" t="s">
        <v>464</v>
      </c>
      <c r="B5" s="612"/>
      <c r="C5" s="61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13"/>
      <c r="B6" s="614"/>
      <c r="C6" s="61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1350</v>
      </c>
      <c r="E9" s="189">
        <v>466</v>
      </c>
      <c r="F9" s="189">
        <v>224</v>
      </c>
      <c r="G9" s="74">
        <f>D9+E9-F9</f>
        <v>1592</v>
      </c>
      <c r="H9" s="65"/>
      <c r="I9" s="65"/>
      <c r="J9" s="74">
        <f>G9+H9-I9</f>
        <v>1592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8900</v>
      </c>
      <c r="E10" s="189">
        <v>63</v>
      </c>
      <c r="F10" s="189">
        <v>125</v>
      </c>
      <c r="G10" s="74">
        <f aca="true" t="shared" si="2" ref="G10:G39">D10+E10-F10</f>
        <v>8838</v>
      </c>
      <c r="H10" s="65"/>
      <c r="I10" s="65"/>
      <c r="J10" s="74">
        <f aca="true" t="shared" si="3" ref="J10:J39">G10+H10-I10</f>
        <v>8838</v>
      </c>
      <c r="K10" s="65">
        <v>1156</v>
      </c>
      <c r="L10" s="65">
        <v>147</v>
      </c>
      <c r="M10" s="65">
        <v>3</v>
      </c>
      <c r="N10" s="74">
        <f aca="true" t="shared" si="4" ref="N10:N39">K10+L10-M10</f>
        <v>1300</v>
      </c>
      <c r="O10" s="65"/>
      <c r="P10" s="65"/>
      <c r="Q10" s="74">
        <f t="shared" si="0"/>
        <v>1300</v>
      </c>
      <c r="R10" s="74">
        <f t="shared" si="1"/>
        <v>7538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4830</v>
      </c>
      <c r="E11" s="189">
        <v>996</v>
      </c>
      <c r="F11" s="189">
        <v>659</v>
      </c>
      <c r="G11" s="74">
        <f t="shared" si="2"/>
        <v>5167</v>
      </c>
      <c r="H11" s="65"/>
      <c r="I11" s="65"/>
      <c r="J11" s="74">
        <f t="shared" si="3"/>
        <v>5167</v>
      </c>
      <c r="K11" s="65">
        <v>1749</v>
      </c>
      <c r="L11" s="65">
        <v>485</v>
      </c>
      <c r="M11" s="65">
        <v>213</v>
      </c>
      <c r="N11" s="74">
        <f t="shared" si="4"/>
        <v>2021</v>
      </c>
      <c r="O11" s="65"/>
      <c r="P11" s="65"/>
      <c r="Q11" s="74">
        <f t="shared" si="0"/>
        <v>2021</v>
      </c>
      <c r="R11" s="74">
        <f t="shared" si="1"/>
        <v>3146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4358</v>
      </c>
      <c r="E13" s="189">
        <v>3492</v>
      </c>
      <c r="F13" s="189">
        <v>228</v>
      </c>
      <c r="G13" s="74">
        <f t="shared" si="2"/>
        <v>7622</v>
      </c>
      <c r="H13" s="65"/>
      <c r="I13" s="65"/>
      <c r="J13" s="74">
        <f t="shared" si="3"/>
        <v>7622</v>
      </c>
      <c r="K13" s="65">
        <v>1414</v>
      </c>
      <c r="L13" s="65">
        <v>347</v>
      </c>
      <c r="M13" s="65">
        <v>137</v>
      </c>
      <c r="N13" s="74">
        <f t="shared" si="4"/>
        <v>1624</v>
      </c>
      <c r="O13" s="65"/>
      <c r="P13" s="65"/>
      <c r="Q13" s="74">
        <f t="shared" si="0"/>
        <v>1624</v>
      </c>
      <c r="R13" s="74">
        <f t="shared" si="1"/>
        <v>5998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665</v>
      </c>
      <c r="E14" s="189">
        <v>68</v>
      </c>
      <c r="F14" s="189">
        <v>91</v>
      </c>
      <c r="G14" s="74">
        <f t="shared" si="2"/>
        <v>642</v>
      </c>
      <c r="H14" s="65"/>
      <c r="I14" s="65"/>
      <c r="J14" s="74">
        <f t="shared" si="3"/>
        <v>642</v>
      </c>
      <c r="K14" s="65">
        <v>271</v>
      </c>
      <c r="L14" s="65">
        <v>48</v>
      </c>
      <c r="M14" s="65">
        <v>40</v>
      </c>
      <c r="N14" s="74">
        <f t="shared" si="4"/>
        <v>279</v>
      </c>
      <c r="O14" s="65"/>
      <c r="P14" s="65"/>
      <c r="Q14" s="74">
        <f t="shared" si="0"/>
        <v>279</v>
      </c>
      <c r="R14" s="74">
        <f t="shared" si="1"/>
        <v>363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1208</v>
      </c>
      <c r="E15" s="457">
        <v>1562</v>
      </c>
      <c r="F15" s="457">
        <v>522</v>
      </c>
      <c r="G15" s="74">
        <f t="shared" si="2"/>
        <v>2248</v>
      </c>
      <c r="H15" s="458"/>
      <c r="I15" s="458"/>
      <c r="J15" s="74">
        <f t="shared" si="3"/>
        <v>2248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2248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1955</v>
      </c>
      <c r="E16" s="189">
        <v>618</v>
      </c>
      <c r="F16" s="189">
        <v>194</v>
      </c>
      <c r="G16" s="74">
        <f t="shared" si="2"/>
        <v>2379</v>
      </c>
      <c r="H16" s="65"/>
      <c r="I16" s="65"/>
      <c r="J16" s="74">
        <f t="shared" si="3"/>
        <v>2379</v>
      </c>
      <c r="K16" s="65">
        <v>624</v>
      </c>
      <c r="L16" s="65">
        <v>197</v>
      </c>
      <c r="M16" s="65">
        <v>103</v>
      </c>
      <c r="N16" s="74">
        <f t="shared" si="4"/>
        <v>718</v>
      </c>
      <c r="O16" s="65"/>
      <c r="P16" s="65"/>
      <c r="Q16" s="74">
        <f aca="true" t="shared" si="5" ref="Q16:Q25">N16+O16-P16</f>
        <v>718</v>
      </c>
      <c r="R16" s="74">
        <f aca="true" t="shared" si="6" ref="R16:R25">J16-Q16</f>
        <v>1661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23266</v>
      </c>
      <c r="E17" s="194">
        <f>SUM(E9:E16)</f>
        <v>7265</v>
      </c>
      <c r="F17" s="194">
        <f>SUM(F9:F16)</f>
        <v>2043</v>
      </c>
      <c r="G17" s="74">
        <f t="shared" si="2"/>
        <v>28488</v>
      </c>
      <c r="H17" s="75">
        <f>SUM(H9:H16)</f>
        <v>0</v>
      </c>
      <c r="I17" s="75">
        <f>SUM(I9:I16)</f>
        <v>0</v>
      </c>
      <c r="J17" s="74">
        <f t="shared" si="3"/>
        <v>28488</v>
      </c>
      <c r="K17" s="75">
        <f>SUM(K9:K16)</f>
        <v>5214</v>
      </c>
      <c r="L17" s="75">
        <f>SUM(L9:L16)</f>
        <v>1224</v>
      </c>
      <c r="M17" s="75">
        <f>SUM(M9:M16)</f>
        <v>496</v>
      </c>
      <c r="N17" s="74">
        <f t="shared" si="4"/>
        <v>5942</v>
      </c>
      <c r="O17" s="75">
        <f>SUM(O9:O16)</f>
        <v>0</v>
      </c>
      <c r="P17" s="75">
        <f>SUM(P9:P16)</f>
        <v>0</v>
      </c>
      <c r="Q17" s="74">
        <f t="shared" si="5"/>
        <v>5942</v>
      </c>
      <c r="R17" s="74">
        <f t="shared" si="6"/>
        <v>22546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1430</v>
      </c>
      <c r="E21" s="189">
        <v>7</v>
      </c>
      <c r="F21" s="189"/>
      <c r="G21" s="74">
        <f t="shared" si="2"/>
        <v>1437</v>
      </c>
      <c r="H21" s="65"/>
      <c r="I21" s="65"/>
      <c r="J21" s="74">
        <f t="shared" si="3"/>
        <v>1437</v>
      </c>
      <c r="K21" s="65">
        <v>583</v>
      </c>
      <c r="L21" s="65">
        <v>46</v>
      </c>
      <c r="M21" s="65">
        <v>0</v>
      </c>
      <c r="N21" s="74">
        <f t="shared" si="4"/>
        <v>629</v>
      </c>
      <c r="O21" s="65"/>
      <c r="P21" s="65"/>
      <c r="Q21" s="74">
        <f t="shared" si="5"/>
        <v>629</v>
      </c>
      <c r="R21" s="74">
        <f t="shared" si="6"/>
        <v>808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286</v>
      </c>
      <c r="E22" s="189">
        <v>21</v>
      </c>
      <c r="F22" s="189"/>
      <c r="G22" s="74">
        <f t="shared" si="2"/>
        <v>307</v>
      </c>
      <c r="H22" s="65"/>
      <c r="I22" s="65"/>
      <c r="J22" s="74">
        <f t="shared" si="3"/>
        <v>307</v>
      </c>
      <c r="K22" s="65">
        <v>116</v>
      </c>
      <c r="L22" s="65">
        <v>29</v>
      </c>
      <c r="M22" s="65">
        <v>0</v>
      </c>
      <c r="N22" s="74">
        <f t="shared" si="4"/>
        <v>145</v>
      </c>
      <c r="O22" s="65"/>
      <c r="P22" s="65"/>
      <c r="Q22" s="74">
        <f t="shared" si="5"/>
        <v>145</v>
      </c>
      <c r="R22" s="74">
        <f t="shared" si="6"/>
        <v>162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1716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1744</v>
      </c>
      <c r="H25" s="66">
        <f t="shared" si="7"/>
        <v>0</v>
      </c>
      <c r="I25" s="66">
        <f t="shared" si="7"/>
        <v>0</v>
      </c>
      <c r="J25" s="67">
        <f t="shared" si="3"/>
        <v>1744</v>
      </c>
      <c r="K25" s="66">
        <f t="shared" si="7"/>
        <v>699</v>
      </c>
      <c r="L25" s="66">
        <f t="shared" si="7"/>
        <v>75</v>
      </c>
      <c r="M25" s="66">
        <f t="shared" si="7"/>
        <v>0</v>
      </c>
      <c r="N25" s="67">
        <f t="shared" si="4"/>
        <v>774</v>
      </c>
      <c r="O25" s="66">
        <f t="shared" si="7"/>
        <v>0</v>
      </c>
      <c r="P25" s="66">
        <f t="shared" si="7"/>
        <v>0</v>
      </c>
      <c r="Q25" s="67">
        <f t="shared" si="5"/>
        <v>774</v>
      </c>
      <c r="R25" s="67">
        <f t="shared" si="6"/>
        <v>970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6784</v>
      </c>
      <c r="E27" s="192">
        <f aca="true" t="shared" si="8" ref="E27:P27">SUM(E28:E31)</f>
        <v>10842</v>
      </c>
      <c r="F27" s="192">
        <f t="shared" si="8"/>
        <v>2</v>
      </c>
      <c r="G27" s="71">
        <f t="shared" si="2"/>
        <v>17624</v>
      </c>
      <c r="H27" s="70">
        <f t="shared" si="8"/>
        <v>0</v>
      </c>
      <c r="I27" s="70">
        <f t="shared" si="8"/>
        <v>0</v>
      </c>
      <c r="J27" s="71">
        <f t="shared" si="3"/>
        <v>17624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17624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6766</v>
      </c>
      <c r="E28" s="189">
        <v>10842</v>
      </c>
      <c r="F28" s="189">
        <v>2</v>
      </c>
      <c r="G28" s="74">
        <f t="shared" si="2"/>
        <v>17606</v>
      </c>
      <c r="H28" s="65"/>
      <c r="I28" s="65"/>
      <c r="J28" s="74">
        <f t="shared" si="3"/>
        <v>17606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17606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</v>
      </c>
      <c r="E31" s="189">
        <v>0</v>
      </c>
      <c r="F31" s="189"/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6784</v>
      </c>
      <c r="E38" s="194">
        <f aca="true" t="shared" si="12" ref="E38:P38">E27+E32+E37</f>
        <v>10842</v>
      </c>
      <c r="F38" s="194">
        <f t="shared" si="12"/>
        <v>2</v>
      </c>
      <c r="G38" s="74">
        <f t="shared" si="2"/>
        <v>17624</v>
      </c>
      <c r="H38" s="75">
        <f t="shared" si="12"/>
        <v>0</v>
      </c>
      <c r="I38" s="75">
        <f t="shared" si="12"/>
        <v>0</v>
      </c>
      <c r="J38" s="74">
        <f t="shared" si="3"/>
        <v>17624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17624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31766</v>
      </c>
      <c r="E40" s="438">
        <f>E17+E18+E19+E25+E38+E39</f>
        <v>18135</v>
      </c>
      <c r="F40" s="438">
        <f aca="true" t="shared" si="13" ref="F40:R40">F17+F18+F19+F25+F38+F39</f>
        <v>2045</v>
      </c>
      <c r="G40" s="438">
        <f t="shared" si="13"/>
        <v>47856</v>
      </c>
      <c r="H40" s="438">
        <f t="shared" si="13"/>
        <v>0</v>
      </c>
      <c r="I40" s="438">
        <f t="shared" si="13"/>
        <v>0</v>
      </c>
      <c r="J40" s="438">
        <f t="shared" si="13"/>
        <v>47856</v>
      </c>
      <c r="K40" s="438">
        <f t="shared" si="13"/>
        <v>5913</v>
      </c>
      <c r="L40" s="438">
        <f t="shared" si="13"/>
        <v>1299</v>
      </c>
      <c r="M40" s="438">
        <f t="shared" si="13"/>
        <v>496</v>
      </c>
      <c r="N40" s="438">
        <f t="shared" si="13"/>
        <v>6716</v>
      </c>
      <c r="O40" s="438">
        <f t="shared" si="13"/>
        <v>0</v>
      </c>
      <c r="P40" s="438">
        <f t="shared" si="13"/>
        <v>0</v>
      </c>
      <c r="Q40" s="438">
        <f t="shared" si="13"/>
        <v>6716</v>
      </c>
      <c r="R40" s="438">
        <f t="shared" si="13"/>
        <v>41140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1"/>
      <c r="L44" s="601"/>
      <c r="M44" s="601"/>
      <c r="N44" s="601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M3:N3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AA115"/>
  <sheetViews>
    <sheetView zoomScalePageLayoutView="0" workbookViewId="0" topLeftCell="A76">
      <selection activeCell="C104" sqref="C104: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"ЕНЕМОНА"АД, КОЗЛОДУЙ</v>
      </c>
      <c r="C3" s="624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01.01.2008-30.09.2008 година</v>
      </c>
      <c r="C4" s="622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35</v>
      </c>
      <c r="D11" s="119">
        <f>SUM(D12:D14)</f>
        <v>0</v>
      </c>
      <c r="E11" s="120">
        <f>SUM(E12:E14)</f>
        <v>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35</v>
      </c>
      <c r="D12" s="108"/>
      <c r="E12" s="120">
        <f aca="true" t="shared" si="0" ref="E12:E42">C12-D12</f>
        <v>35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2804</v>
      </c>
      <c r="D15" s="108"/>
      <c r="E15" s="120">
        <f t="shared" si="0"/>
        <v>2804</v>
      </c>
      <c r="F15" s="106"/>
    </row>
    <row r="16" spans="1:15" ht="12">
      <c r="A16" s="396" t="s">
        <v>630</v>
      </c>
      <c r="B16" s="397" t="s">
        <v>631</v>
      </c>
      <c r="C16" s="119">
        <f>+C17+C18</f>
        <v>1643</v>
      </c>
      <c r="D16" s="119">
        <f>+D17+D18</f>
        <v>0</v>
      </c>
      <c r="E16" s="120">
        <f t="shared" si="0"/>
        <v>1643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1643</v>
      </c>
      <c r="D18" s="108"/>
      <c r="E18" s="120">
        <f t="shared" si="0"/>
        <v>1643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4482</v>
      </c>
      <c r="D19" s="104">
        <f>D11+D15+D16</f>
        <v>0</v>
      </c>
      <c r="E19" s="118">
        <f>E11+E15+E16</f>
        <v>4482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4742</v>
      </c>
      <c r="D24" s="119">
        <f>SUM(D25:D27)</f>
        <v>4742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787</v>
      </c>
      <c r="D25" s="108">
        <v>787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3955</v>
      </c>
      <c r="D26" s="108">
        <v>3955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17956</v>
      </c>
      <c r="D28" s="108">
        <v>17956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6909</v>
      </c>
      <c r="D29" s="108">
        <v>6909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4273</v>
      </c>
      <c r="D30" s="108">
        <v>4273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</v>
      </c>
      <c r="D31" s="108">
        <v>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65</v>
      </c>
      <c r="D33" s="105">
        <f>SUM(D34:D37)</f>
        <v>65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64</v>
      </c>
      <c r="D36" s="108">
        <v>64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4479</v>
      </c>
      <c r="D38" s="105">
        <f>SUM(D39:D42)</f>
        <v>4479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4479</v>
      </c>
      <c r="D42" s="108">
        <v>4479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38426</v>
      </c>
      <c r="D43" s="104">
        <f>D24+D28+D29+D31+D30+D32+D33+D38</f>
        <v>38426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42908</v>
      </c>
      <c r="D44" s="103">
        <f>D43+D21+D19+D9</f>
        <v>38426</v>
      </c>
      <c r="E44" s="118">
        <f>E43+E21+E19+E9</f>
        <v>4482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4381</v>
      </c>
      <c r="D52" s="103">
        <f>SUM(D53:D55)</f>
        <v>0</v>
      </c>
      <c r="E52" s="119">
        <f>C52-D52</f>
        <v>4381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4381</v>
      </c>
      <c r="D55" s="108"/>
      <c r="E55" s="119">
        <f t="shared" si="1"/>
        <v>4381</v>
      </c>
      <c r="F55" s="108"/>
    </row>
    <row r="56" spans="1:16" ht="24">
      <c r="A56" s="396" t="s">
        <v>695</v>
      </c>
      <c r="B56" s="397" t="s">
        <v>696</v>
      </c>
      <c r="C56" s="103">
        <f>C57+C59</f>
        <v>375</v>
      </c>
      <c r="D56" s="103">
        <f>D57+D59</f>
        <v>0</v>
      </c>
      <c r="E56" s="119">
        <f t="shared" si="1"/>
        <v>375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375</v>
      </c>
      <c r="D57" s="108"/>
      <c r="E57" s="119">
        <f t="shared" si="1"/>
        <v>375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12243</v>
      </c>
      <c r="D63" s="108"/>
      <c r="E63" s="119">
        <f t="shared" si="1"/>
        <v>12243</v>
      </c>
      <c r="F63" s="110"/>
    </row>
    <row r="64" spans="1:6" ht="12">
      <c r="A64" s="396" t="s">
        <v>708</v>
      </c>
      <c r="B64" s="397" t="s">
        <v>709</v>
      </c>
      <c r="C64" s="108">
        <v>2207</v>
      </c>
      <c r="D64" s="108"/>
      <c r="E64" s="119">
        <f t="shared" si="1"/>
        <v>2207</v>
      </c>
      <c r="F64" s="110"/>
    </row>
    <row r="65" spans="1:6" ht="12">
      <c r="A65" s="396" t="s">
        <v>710</v>
      </c>
      <c r="B65" s="397" t="s">
        <v>711</v>
      </c>
      <c r="C65" s="109">
        <v>2207</v>
      </c>
      <c r="D65" s="109"/>
      <c r="E65" s="119">
        <f t="shared" si="1"/>
        <v>2207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19206</v>
      </c>
      <c r="D66" s="103">
        <f>D52+D56+D61+D62+D63+D64</f>
        <v>0</v>
      </c>
      <c r="E66" s="119">
        <f t="shared" si="1"/>
        <v>19206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3995</v>
      </c>
      <c r="D71" s="105">
        <f>SUM(D72:D74)</f>
        <v>3995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2418</v>
      </c>
      <c r="D72" s="108">
        <v>2418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1577</v>
      </c>
      <c r="D74" s="108">
        <v>1577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23637</v>
      </c>
      <c r="D75" s="103">
        <f>D76+D78</f>
        <v>23637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23637</v>
      </c>
      <c r="D76" s="108">
        <v>23637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2573</v>
      </c>
      <c r="D80" s="103">
        <f>SUM(D81:D84)</f>
        <v>2573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2573</v>
      </c>
      <c r="D84" s="108">
        <v>2573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7414</v>
      </c>
      <c r="D85" s="104">
        <f>SUM(D86:D90)+D94</f>
        <v>7414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4087</v>
      </c>
      <c r="D87" s="108">
        <v>4087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1963</v>
      </c>
      <c r="D88" s="108">
        <v>1963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460</v>
      </c>
      <c r="D89" s="108">
        <v>460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704</v>
      </c>
      <c r="D90" s="103">
        <f>SUM(D91:D93)</f>
        <v>704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635</v>
      </c>
      <c r="D91" s="108">
        <v>635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16</v>
      </c>
      <c r="D92" s="108">
        <v>16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53</v>
      </c>
      <c r="D93" s="108">
        <v>53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200</v>
      </c>
      <c r="D94" s="108">
        <v>200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992</v>
      </c>
      <c r="D95" s="108">
        <v>992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38611</v>
      </c>
      <c r="D96" s="104">
        <f>D85+D80+D75+D71+D95</f>
        <v>38611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57817</v>
      </c>
      <c r="D97" s="104">
        <f>D96+D68+D66</f>
        <v>38611</v>
      </c>
      <c r="E97" s="104">
        <f>E96+E68+E66</f>
        <v>19206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442</v>
      </c>
      <c r="D104" s="108">
        <v>512</v>
      </c>
      <c r="E104" s="108">
        <v>89</v>
      </c>
      <c r="F104" s="125">
        <f>C104+D104-E104</f>
        <v>865</v>
      </c>
    </row>
    <row r="105" spans="1:16" ht="12">
      <c r="A105" s="412" t="s">
        <v>778</v>
      </c>
      <c r="B105" s="395" t="s">
        <v>779</v>
      </c>
      <c r="C105" s="103">
        <f>SUM(C102:C104)</f>
        <v>442</v>
      </c>
      <c r="D105" s="103">
        <f>SUM(D102:D104)</f>
        <v>512</v>
      </c>
      <c r="E105" s="103">
        <f>SUM(E102:E104)</f>
        <v>89</v>
      </c>
      <c r="F105" s="103">
        <f>SUM(F102:F104)</f>
        <v>865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"ЕНЕМОНА"АД, КОЗЛОДУЙ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,020955078</v>
      </c>
    </row>
    <row r="5" spans="1:9" ht="15">
      <c r="A5" s="501" t="s">
        <v>5</v>
      </c>
      <c r="B5" s="626" t="str">
        <f>'справка №1-БАЛАНС'!E5</f>
        <v>01.01.2008-30.09.2008 година</v>
      </c>
      <c r="C5" s="626"/>
      <c r="D5" s="626"/>
      <c r="E5" s="626"/>
      <c r="F5" s="626"/>
      <c r="G5" s="629" t="s">
        <v>4</v>
      </c>
      <c r="H5" s="630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17621169</v>
      </c>
      <c r="D12" s="98"/>
      <c r="E12" s="98"/>
      <c r="F12" s="98">
        <v>17621</v>
      </c>
      <c r="G12" s="98"/>
      <c r="H12" s="98"/>
      <c r="I12" s="434">
        <f>F12+G12-H12</f>
        <v>17621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17621194</v>
      </c>
      <c r="D17" s="85">
        <f t="shared" si="1"/>
        <v>0</v>
      </c>
      <c r="E17" s="85">
        <f t="shared" si="1"/>
        <v>0</v>
      </c>
      <c r="F17" s="85">
        <f t="shared" si="1"/>
        <v>17624</v>
      </c>
      <c r="G17" s="85">
        <f t="shared" si="1"/>
        <v>0</v>
      </c>
      <c r="H17" s="85">
        <f t="shared" si="1"/>
        <v>0</v>
      </c>
      <c r="I17" s="434">
        <f t="shared" si="0"/>
        <v>17624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8"/>
      <c r="C30" s="628"/>
      <c r="D30" s="459" t="s">
        <v>818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P154"/>
  <sheetViews>
    <sheetView tabSelected="1" zoomScalePageLayoutView="0" workbookViewId="0" topLeftCell="A121">
      <selection activeCell="C63" sqref="C63:C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"ЕНЕМОНА"АД, КОЗЛОДУЙ</v>
      </c>
      <c r="C5" s="632"/>
      <c r="D5" s="632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3" t="str">
        <f>'справка №1-БАЛАНС'!E5</f>
        <v>01.01.2008-30.09.2008 година</v>
      </c>
      <c r="C6" s="633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441"/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1061</v>
      </c>
      <c r="D14" s="441"/>
      <c r="E14" s="441"/>
      <c r="F14" s="443">
        <f t="shared" si="0"/>
        <v>1061</v>
      </c>
    </row>
    <row r="15" spans="1:6" ht="12.75">
      <c r="A15" s="36" t="s">
        <v>870</v>
      </c>
      <c r="B15" s="37"/>
      <c r="C15" s="441">
        <v>42</v>
      </c>
      <c r="D15" s="441"/>
      <c r="E15" s="441"/>
      <c r="F15" s="443">
        <f t="shared" si="0"/>
        <v>42</v>
      </c>
    </row>
    <row r="16" spans="1:6" ht="12.75">
      <c r="A16" s="36" t="s">
        <v>876</v>
      </c>
      <c r="B16" s="37"/>
      <c r="C16" s="441">
        <v>0</v>
      </c>
      <c r="D16" s="441"/>
      <c r="E16" s="441"/>
      <c r="F16" s="443">
        <f t="shared" si="0"/>
        <v>0</v>
      </c>
    </row>
    <row r="17" spans="1:6" ht="12.75">
      <c r="A17" s="36" t="s">
        <v>877</v>
      </c>
      <c r="B17" s="37"/>
      <c r="C17" s="441">
        <v>486</v>
      </c>
      <c r="D17" s="441"/>
      <c r="E17" s="441"/>
      <c r="F17" s="443">
        <f t="shared" si="0"/>
        <v>486</v>
      </c>
    </row>
    <row r="18" spans="1:6" ht="12.75">
      <c r="A18" s="36" t="s">
        <v>878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879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880</v>
      </c>
      <c r="B20" s="37"/>
      <c r="C20" s="441">
        <v>45</v>
      </c>
      <c r="D20" s="441"/>
      <c r="E20" s="441"/>
      <c r="F20" s="443">
        <f t="shared" si="0"/>
        <v>45</v>
      </c>
    </row>
    <row r="21" spans="1:6" ht="12.75">
      <c r="A21" s="36" t="s">
        <v>881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882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 t="s">
        <v>885</v>
      </c>
      <c r="B23" s="37"/>
      <c r="C23" s="441">
        <v>2000</v>
      </c>
      <c r="D23" s="441"/>
      <c r="E23" s="441"/>
      <c r="F23" s="443">
        <f t="shared" si="0"/>
        <v>2000</v>
      </c>
    </row>
    <row r="24" spans="1:6" ht="12.75">
      <c r="A24" s="36" t="s">
        <v>886</v>
      </c>
      <c r="B24" s="37"/>
      <c r="C24" s="441">
        <v>2050</v>
      </c>
      <c r="D24" s="441"/>
      <c r="E24" s="441"/>
      <c r="F24" s="443">
        <f t="shared" si="0"/>
        <v>2050</v>
      </c>
    </row>
    <row r="25" spans="1:6" ht="12" customHeight="1">
      <c r="A25" s="36" t="s">
        <v>893</v>
      </c>
      <c r="B25" s="37"/>
      <c r="C25" s="441">
        <v>45</v>
      </c>
      <c r="D25" s="441"/>
      <c r="E25" s="441"/>
      <c r="F25" s="443">
        <f t="shared" si="0"/>
        <v>45</v>
      </c>
    </row>
    <row r="26" spans="1:6" ht="12.75">
      <c r="A26" s="36" t="s">
        <v>894</v>
      </c>
      <c r="B26" s="37"/>
      <c r="C26" s="441">
        <v>4073</v>
      </c>
      <c r="D26" s="441"/>
      <c r="E26" s="441"/>
      <c r="F26" s="443">
        <f t="shared" si="0"/>
        <v>4073</v>
      </c>
    </row>
    <row r="27" spans="1:16" ht="11.25" customHeight="1">
      <c r="A27" s="38" t="s">
        <v>565</v>
      </c>
      <c r="B27" s="39" t="s">
        <v>831</v>
      </c>
      <c r="C27" s="429">
        <f>SUM(C12:C26)</f>
        <v>17606</v>
      </c>
      <c r="D27" s="429"/>
      <c r="E27" s="429">
        <f>SUM(E12:E26)</f>
        <v>0</v>
      </c>
      <c r="F27" s="442">
        <f>SUM(F12:F26)</f>
        <v>17606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873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874</v>
      </c>
      <c r="B66" s="40"/>
      <c r="C66" s="441">
        <v>8</v>
      </c>
      <c r="D66" s="441"/>
      <c r="E66" s="441"/>
      <c r="F66" s="443">
        <f t="shared" si="3"/>
        <v>8</v>
      </c>
    </row>
    <row r="67" spans="1:6" ht="12.75">
      <c r="A67" s="36" t="s">
        <v>875</v>
      </c>
      <c r="B67" s="37"/>
      <c r="C67" s="441">
        <v>3</v>
      </c>
      <c r="D67" s="441"/>
      <c r="E67" s="441"/>
      <c r="F67" s="443">
        <f t="shared" si="3"/>
        <v>3</v>
      </c>
    </row>
    <row r="68" spans="1:6" ht="12.75">
      <c r="A68" s="36" t="s">
        <v>883</v>
      </c>
      <c r="B68" s="37"/>
      <c r="C68" s="441">
        <v>4</v>
      </c>
      <c r="D68" s="441"/>
      <c r="E68" s="441"/>
      <c r="F68" s="443">
        <f t="shared" si="3"/>
        <v>4</v>
      </c>
    </row>
    <row r="69" spans="1:6" ht="12.75">
      <c r="A69" s="36" t="s">
        <v>884</v>
      </c>
      <c r="B69" s="37"/>
      <c r="C69" s="441">
        <v>1</v>
      </c>
      <c r="D69" s="441"/>
      <c r="E69" s="441"/>
      <c r="F69" s="443">
        <f t="shared" si="3"/>
        <v>1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18</v>
      </c>
      <c r="D78" s="429"/>
      <c r="E78" s="429">
        <f>SUM(E63:E77)</f>
        <v>0</v>
      </c>
      <c r="F78" s="442">
        <f>SUM(F63:F77)</f>
        <v>18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17624</v>
      </c>
      <c r="D79" s="429"/>
      <c r="E79" s="429">
        <f>E78+E61+E44+E27</f>
        <v>0</v>
      </c>
      <c r="F79" s="442">
        <f>F78+F61+F44+F27</f>
        <v>17624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4" t="s">
        <v>848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856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Tedodra Petrova</cp:lastModifiedBy>
  <cp:lastPrinted>2008-10-23T15:02:45Z</cp:lastPrinted>
  <dcterms:created xsi:type="dcterms:W3CDTF">2000-06-29T12:02:40Z</dcterms:created>
  <dcterms:modified xsi:type="dcterms:W3CDTF">2008-10-29T13:12:30Z</dcterms:modified>
  <cp:category/>
  <cp:version/>
  <cp:contentType/>
  <cp:contentStatus/>
</cp:coreProperties>
</file>