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<sst xmlns="http://schemas.openxmlformats.org/spreadsheetml/2006/main" count="1059" uniqueCount="871">
  <si>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</si>
  <si>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</si>
  <si>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</si>
  <si>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</si>
  <si>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</si>
  <si>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</si>
  <si>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</si>
  <si>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</si>
  <si>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</si>
  <si>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</si>
  <si>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</si>
  <si>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</si>
  <si>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</si>
  <si>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</si>
  <si>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</si>
  <si>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</si>
  <si>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</si>
  <si>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</si>
  <si>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</si>
  <si>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</si>
  <si>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</si>
  <si>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</si>
  <si>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</si>
  <si>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</si>
  <si>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</si>
  <si>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</si>
  <si>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</si>
  <si>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</si>
  <si>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</si>
  <si>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</si>
  <si>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</si>
  <si>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</si>
  <si>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</si>
  <si>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</si>
  <si>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</si>
  <si>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</si>
  <si>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</si>
  <si>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</si>
  <si>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</si>
  <si>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</si>
  <si>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</si>
  <si>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</si>
  <si>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</si>
  <si>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</si>
  <si>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</si>
  <si>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</si>
  <si>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</si>
  <si>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</si>
  <si>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</si>
  <si>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</si>
  <si>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</si>
  <si>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</si>
  <si>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</si>
  <si>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</si>
  <si>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</si>
  <si>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</si>
  <si>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</si>
  <si>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</si>
  <si>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</si>
  <si>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</si>
  <si>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</si>
  <si>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</si>
  <si>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</si>
  <si>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</si>
  <si>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</si>
  <si>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</si>
  <si>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</si>
  <si>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</si>
  <si>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</si>
  <si>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</si>
  <si>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</si>
  <si>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</si>
  <si>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</si>
  <si>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</si>
  <si>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</si>
  <si>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</si>
  <si>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</si>
  <si>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</si>
  <si>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</si>
  <si>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</si>
  <si>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</si>
  <si>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</si>
  <si>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</si>
  <si>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</si>
  <si>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</si>
  <si>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</si>
  <si>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</si>
  <si>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</si>
  <si>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</si>
  <si>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</si>
  <si>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</si>
  <si>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</si>
  <si>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</si>
  <si>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</si>
  <si>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</si>
  <si>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</si>
  <si>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</si>
  <si>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</si>
  <si>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</si>
  <si>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</si>
  <si>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</si>
  <si>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</si>
  <si>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</si>
  <si>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</si>
  <si>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</si>
  <si>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</si>
  <si>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</si>
  <si>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</si>
  <si>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</si>
  <si>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</si>
  <si>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</si>
  <si>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</si>
  <si>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</si>
  <si>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</si>
  <si>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</si>
  <si>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</si>
  <si>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</si>
  <si>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</si>
  <si>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</si>
  <si>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</si>
  <si>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</si>
  <si>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</si>
  <si>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</si>
  <si>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</si>
  <si>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</si>
  <si>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</si>
  <si>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</si>
  <si>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</si>
  <si>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</si>
  <si>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</si>
  <si>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</si>
  <si>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</si>
  <si>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</si>
  <si>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</si>
  <si>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</si>
  <si>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</si>
  <si>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</si>
  <si>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</si>
  <si>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</si>
  <si>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</si>
  <si>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</si>
  <si>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</si>
  <si>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</si>
  <si>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</si>
  <si>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</si>
  <si>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</si>
  <si>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</si>
  <si>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</si>
  <si>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</si>
  <si>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</si>
  <si>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</si>
  <si>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</si>
  <si>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</si>
  <si>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</si>
  <si>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</si>
  <si>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</si>
  <si>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</si>
  <si>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</si>
  <si>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</si>
  <si>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</si>
  <si>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</si>
  <si>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</si>
  <si>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</si>
  <si>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</si>
  <si>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</si>
  <si>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</si>
  <si>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</si>
  <si>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</si>
  <si>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</si>
  <si>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</si>
  <si>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</si>
  <si>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</si>
  <si>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</si>
  <si>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</si>
  <si>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</si>
  <si>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</si>
  <si>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</si>
  <si>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</si>
  <si>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</si>
  <si>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</si>
  <si>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</si>
  <si>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</si>
  <si>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</si>
  <si>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</si>
  <si>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</si>
  <si>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</si>
  <si>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</si>
  <si>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</si>
  <si>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</si>
  <si>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</si>
  <si>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</si>
  <si>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</si>
  <si>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</si>
  <si>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</si>
  <si>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</si>
  <si>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</si>
  <si>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</si>
  <si>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</si>
  <si>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</si>
  <si>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</si>
  <si>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</si>
  <si>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</si>
  <si>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</si>
  <si>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</si>
  <si>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</si>
  <si>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</si>
  <si>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</si>
  <si>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</si>
  <si>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</si>
  <si>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</si>
  <si>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</si>
  <si>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</si>
  <si>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</si>
  <si>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</si>
  <si>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</si>
  <si>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</si>
  <si>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</si>
  <si>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</si>
  <si>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</si>
  <si>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</si>
  <si>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</si>
  <si>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</si>
  <si>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</si>
  <si>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</si>
  <si>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</si>
  <si>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</si>
  <si>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</si>
  <si>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</si>
  <si>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</si>
  <si>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</si>
  <si>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</si>
  <si>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</si>
  <si>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</si>
  <si>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</si>
  <si>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</si>
  <si>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</si>
  <si>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</si>
  <si>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</si>
  <si>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</si>
  <si>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</si>
  <si>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</si>
  <si>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</si>
  <si>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</si>
  <si>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</si>
  <si>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</si>
  <si>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</si>
  <si>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</si>
  <si>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</si>
  <si>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</si>
  <si>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</si>
  <si>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</si>
  <si>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</si>
  <si>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</si>
  <si>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</si>
  <si>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</si>
  <si>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</si>
  <si>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</si>
  <si>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</si>
  <si>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</si>
  <si>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</si>
  <si>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</si>
  <si>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</si>
  <si>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</si>
  <si>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</si>
  <si>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</si>
  <si>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</si>
  <si>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</si>
  <si>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</si>
  <si>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</si>
  <si>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</si>
  <si>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</si>
  <si>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</si>
  <si>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</si>
  <si>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</si>
  <si>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</si>
  <si>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</si>
  <si>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</si>
  <si>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</si>
  <si>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</si>
  <si>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</si>
  <si>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</si>
  <si>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</si>
  <si>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</si>
  <si>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</si>
  <si>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</si>
  <si>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</si>
  <si>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</si>
  <si>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</si>
  <si>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</si>
  <si>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</si>
  <si>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</si>
  <si>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</si>
  <si>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</si>
  <si>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</si>
  <si>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</si>
  <si>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</si>
  <si>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</si>
  <si>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</si>
  <si>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</si>
  <si>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</si>
  <si>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</si>
  <si>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</si>
  <si>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</si>
  <si>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</si>
  <si>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</si>
  <si>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</si>
  <si>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</si>
  <si>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</si>
  <si>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</si>
  <si>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</si>
  <si>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</si>
  <si>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</si>
  <si>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</si>
  <si>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</si>
  <si>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</si>
  <si>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</si>
  <si>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</si>
  <si>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</si>
  <si>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</si>
  <si>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</si>
  <si>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</si>
  <si>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</si>
  <si>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</si>
  <si>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</si>
  <si>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</si>
  <si>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</si>
  <si>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</si>
  <si>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</si>
  <si>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</si>
  <si>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</si>
  <si>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</si>
  <si>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</si>
  <si>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</si>
  <si>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</si>
  <si>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</si>
  <si>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</si>
  <si>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</si>
  <si>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</si>
  <si>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</si>
  <si>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</si>
  <si>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</si>
  <si>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</si>
  <si>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</si>
  <si>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</si>
  <si>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</si>
  <si>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</si>
  <si>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</si>
  <si>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</si>
  <si>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</si>
  <si>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</si>
  <si>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</si>
  <si>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</si>
  <si>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</si>
  <si>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</si>
  <si>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</si>
  <si>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</si>
  <si>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</si>
  <si>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</si>
  <si>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</si>
  <si>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</si>
  <si>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</si>
  <si>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</si>
  <si>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</si>
  <si>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</si>
  <si>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</si>
  <si>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</si>
  <si>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</si>
  <si>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</si>
  <si>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</si>
  <si>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</si>
  <si>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</si>
  <si>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</si>
  <si>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</si>
  <si>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</si>
  <si>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</si>
  <si>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</si>
  <si>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</si>
  <si>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</si>
  <si>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</si>
  <si>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</si>
  <si>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</si>
  <si>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</si>
  <si>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</si>
  <si>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</si>
  <si>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</si>
  <si>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</si>
  <si>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</si>
  <si>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</si>
  <si>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</si>
  <si>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</si>
  <si>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</si>
  <si>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</si>
  <si>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</si>
  <si>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</si>
  <si>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</si>
  <si>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</si>
  <si>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</si>
  <si>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</si>
  <si>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</si>
  <si>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</si>
  <si>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</si>
  <si>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</si>
  <si>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</si>
  <si>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</si>
  <si>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</si>
  <si>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</si>
  <si>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</si>
  <si>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</si>
  <si>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</si>
  <si>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</si>
  <si>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</si>
  <si>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</si>
  <si>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</si>
  <si>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</si>
  <si>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</si>
  <si>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</si>
  <si>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</si>
  <si>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</si>
  <si>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</si>
  <si>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</si>
  <si>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</si>
  <si>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</si>
  <si>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</si>
  <si>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</si>
  <si>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</si>
  <si>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</si>
  <si>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</si>
  <si>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</si>
  <si>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</si>
  <si>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</si>
  <si>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</si>
  <si>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</si>
  <si>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</si>
  <si>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</si>
  <si>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</si>
  <si>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</si>
  <si>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</si>
  <si>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</si>
  <si>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</si>
  <si>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</si>
  <si>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</si>
  <si>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</si>
  <si>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</si>
  <si>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</si>
  <si>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</si>
  <si>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</si>
  <si>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</si>
  <si>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</si>
  <si>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</si>
  <si>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</si>
  <si>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</si>
  <si>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</si>
  <si>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</si>
  <si>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</si>
  <si>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</si>
  <si>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</si>
  <si>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</si>
  <si>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</si>
  <si>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</si>
  <si>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</si>
  <si>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</si>
  <si>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</si>
  <si>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</si>
  <si>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</si>
  <si>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</si>
  <si>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</si>
  <si>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</si>
  <si>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</si>
  <si>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</si>
  <si>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</si>
  <si>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</si>
  <si>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</si>
  <si>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</si>
  <si>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</si>
  <si>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</si>
  <si>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</si>
  <si>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</si>
  <si>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</si>
  <si>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</si>
  <si>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</si>
  <si>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</si>
  <si>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</si>
  <si>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</si>
  <si>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</si>
  <si>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</si>
  <si>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</si>
  <si>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</si>
  <si>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</si>
  <si>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</si>
  <si>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</si>
  <si>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</si>
  <si>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</si>
  <si>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</si>
  <si>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</si>
  <si>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</si>
  <si>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</si>
  <si>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</si>
  <si>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</si>
  <si>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</si>
  <si>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</si>
  <si>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</si>
  <si>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</si>
  <si>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</si>
  <si>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</si>
  <si>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</si>
  <si>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</si>
  <si>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</si>
  <si>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</si>
  <si>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</si>
  <si>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</si>
  <si>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</si>
  <si>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</si>
  <si>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</si>
  <si>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</si>
  <si>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</si>
  <si>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</si>
  <si>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</si>
  <si>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</si>
  <si>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</si>
  <si>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</si>
  <si>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</si>
  <si>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</si>
  <si>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</si>
  <si>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</si>
  <si>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</si>
  <si>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</si>
  <si>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</si>
  <si>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</si>
  <si>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</si>
  <si>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</si>
  <si>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</si>
  <si>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</si>
  <si>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</si>
  <si>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</si>
  <si>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</si>
  <si>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</si>
  <si>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</si>
  <si>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</si>
  <si>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</si>
  <si>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</si>
  <si>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</si>
  <si>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</si>
  <si>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</si>
  <si>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</si>
  <si>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</si>
  <si>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</si>
  <si>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</si>
  <si>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</si>
  <si>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</si>
  <si>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</si>
  <si>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</si>
  <si>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</si>
  <si>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</si>
  <si>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</si>
  <si>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</si>
  <si>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</si>
  <si>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</si>
  <si>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</si>
  <si>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</si>
  <si>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</si>
  <si>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</si>
  <si>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</si>
  <si>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</si>
  <si>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</si>
  <si>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</si>
  <si>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</si>
  <si>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</si>
  <si>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</si>
  <si>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</si>
  <si>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</si>
  <si>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</si>
  <si>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</si>
  <si>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</si>
  <si>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</si>
  <si>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</si>
  <si>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</si>
  <si>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</si>
  <si>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</si>
  <si>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</si>
  <si>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</si>
  <si>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</si>
  <si>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</si>
  <si>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</si>
  <si>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</si>
  <si>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</si>
  <si>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</si>
  <si>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</si>
  <si>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</si>
  <si>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</si>
  <si>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</si>
  <si>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</si>
  <si>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</si>
  <si>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</si>
  <si>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</si>
  <si>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</si>
  <si>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</si>
  <si>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</si>
  <si>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</si>
  <si>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</si>
  <si>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</si>
  <si>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</si>
  <si>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</si>
  <si>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</si>
  <si>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</si>
  <si>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</si>
  <si>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</si>
  <si>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</si>
  <si>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</si>
  <si>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</si>
  <si>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</si>
  <si>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</si>
  <si>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</si>
  <si>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</si>
  <si>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</si>
  <si>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</si>
  <si>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</si>
  <si>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</si>
  <si>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</si>
  <si>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</si>
  <si>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</si>
  <si>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</si>
  <si>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</si>
  <si>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</si>
  <si>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</si>
  <si>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</si>
  <si>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</si>
  <si>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</si>
  <si>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</si>
  <si>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</si>
  <si>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</si>
  <si>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</si>
  <si>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</si>
  <si>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</si>
  <si>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</si>
  <si>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</si>
  <si>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</si>
  <si>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</si>
  <si>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</si>
  <si>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</si>
  <si>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</si>
  <si>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</si>
  <si>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</si>
  <si>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</si>
  <si>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</si>
  <si>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</si>
  <si>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</si>
  <si>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</si>
  <si>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</si>
  <si>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</si>
  <si>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</si>
  <si>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</si>
  <si>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</si>
  <si>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</si>
  <si>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</si>
  <si>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</si>
  <si>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</si>
  <si>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</si>
  <si>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</si>
  <si>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</si>
  <si>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</si>
  <si>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</si>
  <si>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</si>
  <si>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</si>
  <si>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</si>
  <si>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</si>
  <si>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</si>
  <si>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</si>
  <si>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</si>
  <si>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</si>
  <si>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</si>
  <si>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</si>
  <si>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</si>
  <si>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</si>
  <si>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</si>
  <si>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</si>
  <si>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</si>
  <si>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</si>
  <si>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</si>
  <si>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</si>
  <si>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</si>
  <si>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</si>
  <si>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</si>
  <si>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</si>
  <si>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</si>
  <si>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</si>
  <si>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</si>
  <si>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</si>
  <si>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</si>
  <si>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</si>
  <si>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</si>
  <si>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</si>
  <si>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</si>
  <si>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</si>
  <si>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</si>
  <si>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</si>
  <si>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</si>
  <si>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</si>
  <si>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</si>
  <si>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</si>
  <si>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</si>
  <si>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</si>
  <si>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</si>
  <si>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</si>
  <si>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</si>
  <si>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</si>
  <si>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</si>
  <si>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</si>
  <si>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</si>
  <si>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</si>
  <si>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</si>
  <si>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</si>
  <si>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</si>
  <si>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</si>
  <si>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</si>
  <si>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</si>
  <si>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</si>
  <si>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</si>
  <si>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</si>
  <si>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</si>
  <si>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</si>
  <si>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</si>
  <si>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</si>
  <si>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</si>
  <si>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</si>
  <si>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</si>
  <si>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</si>
  <si>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</si>
  <si>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</si>
  <si>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</si>
  <si>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</si>
  <si>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</si>
  <si>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</si>
  <si>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</si>
  <si>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</si>
  <si>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</si>
  <si>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</si>
  <si>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</si>
  <si>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</si>
  <si>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</si>
  <si>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</si>
  <si>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</si>
  <si>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</si>
  <si>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</si>
  <si>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</si>
  <si>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</si>
  <si>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</si>
  <si>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</si>
  <si>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</si>
  <si>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</si>
  <si>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</si>
  <si>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</si>
  <si>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</si>
  <si>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</si>
  <si>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</si>
  <si>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</si>
  <si>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</si>
  <si>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</si>
  <si>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</si>
  <si>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</si>
  <si>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</si>
  <si>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</si>
  <si>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</si>
  <si>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</si>
  <si>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</si>
  <si>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</si>
  <si>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</si>
  <si>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</si>
  <si>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</si>
  <si>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</si>
  <si>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</si>
  <si>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</si>
  <si>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</si>
  <si>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</si>
  <si>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</si>
  <si>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</si>
  <si>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</si>
  <si>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</si>
  <si>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</si>
  <si>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</si>
  <si>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</si>
  <si>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</si>
  <si>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</si>
  <si>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</si>
  <si>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</si>
  <si>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</si>
  <si>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</si>
  <si>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</si>
  <si>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</si>
  <si>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</si>
  <si>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</si>
  <si>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</si>
  <si>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</si>
  <si>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</si>
  <si>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</si>
  <si>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</si>
  <si>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</si>
  <si>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</si>
  <si>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</si>
  <si>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</si>
  <si>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</si>
  <si>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</si>
  <si>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</si>
  <si>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</si>
  <si>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</si>
  <si>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</si>
  <si>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</si>
  <si>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</si>
  <si>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</si>
  <si>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</si>
  <si>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</si>
  <si>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</si>
  <si>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</si>
  <si>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</si>
  <si>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</si>
  <si>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</si>
  <si>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</si>
  <si>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</si>
  <si>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</si>
  <si>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</si>
  <si>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</si>
  <si>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</si>
  <si>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</si>
  <si>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</si>
  <si>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</si>
  <si>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</si>
  <si>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</si>
  <si>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</si>
  <si>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</si>
  <si>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</si>
  <si>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</si>
  <si>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</si>
  <si>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</si>
  <si>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</si>
  <si>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</si>
  <si>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</si>
  <si>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</si>
  <si>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</si>
  <si>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</si>
  <si>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</si>
  <si>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</si>
  <si>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</si>
  <si>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</si>
  <si>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</si>
  <si>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</si>
  <si>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</si>
  <si>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</si>
  <si>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</si>
  <si>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</si>
  <si>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</si>
  <si>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</si>
  <si>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</si>
  <si>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</si>
  <si>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</si>
  <si>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</si>
  <si>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</si>
  <si>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</si>
  <si>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</si>
  <si>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</si>
  <si>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</si>
  <si>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</si>
  <si>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</si>
  <si>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</si>
  <si>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</si>
  <si>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</si>
  <si>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</si>
  <si>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</si>
  <si>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</si>
  <si>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</si>
  <si>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14.2.2011</t>
  </si>
  <si>
    <t xml:space="preserve">Дата на съставяне: 14.2.2011                    </t>
  </si>
  <si>
    <t xml:space="preserve">Дата  на съставяне: 14.02.2011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</si>
</sst>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3" applyFont="1" applyProtection="1">
      <alignment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5" sqref="A1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864</v>
      </c>
      <c r="F3" s="217" t="s">
        <v>2</v>
      </c>
      <c r="G3" s="172"/>
      <c r="H3" s="461">
        <v>131241783</v>
      </c>
    </row>
    <row r="4" spans="1:8" ht="15">
      <c r="A4" s="581" t="s">
        <v>3</v>
      </c>
      <c r="B4" s="580"/>
      <c r="C4" s="580"/>
      <c r="D4" s="580"/>
      <c r="E4" s="504" t="s">
        <v>867</v>
      </c>
      <c r="F4" s="583" t="s">
        <v>4</v>
      </c>
      <c r="G4" s="577"/>
      <c r="H4" s="461" t="s">
        <v>865</v>
      </c>
    </row>
    <row r="5" spans="1:8" ht="15">
      <c r="A5" s="581" t="s">
        <v>5</v>
      </c>
      <c r="B5" s="582"/>
      <c r="C5" s="582"/>
      <c r="D5" s="582"/>
      <c r="E5" s="505">
        <v>40543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477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497</v>
      </c>
      <c r="H28" s="152">
        <v>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-20</v>
      </c>
      <c r="H29" s="316">
        <v>-35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488</v>
      </c>
      <c r="H31" s="152">
        <v>479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965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8888</v>
      </c>
      <c r="H36" s="154">
        <f>H25+H17+H33</f>
        <v>8400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189</v>
      </c>
      <c r="H39" s="158">
        <v>191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8914</v>
      </c>
      <c r="H43" s="152">
        <v>3046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/>
      <c r="E47" s="251" t="s">
        <v>145</v>
      </c>
      <c r="F47" s="242" t="s">
        <v>146</v>
      </c>
      <c r="G47" s="152">
        <v>31293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42519</v>
      </c>
      <c r="D48" s="151">
        <v>45877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40207</v>
      </c>
      <c r="H49" s="154">
        <f>SUM(H43:H48)</f>
        <v>46074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43106</v>
      </c>
      <c r="D51" s="155">
        <f>SUM(D47:D50)</f>
        <v>45877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49</v>
      </c>
      <c r="D53" s="151">
        <v>89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43155</v>
      </c>
      <c r="D55" s="155">
        <f>D19+D20+D21+D27+D32+D45+D51+D53+D54</f>
        <v>45966</v>
      </c>
      <c r="E55" s="237" t="s">
        <v>172</v>
      </c>
      <c r="F55" s="261" t="s">
        <v>173</v>
      </c>
      <c r="G55" s="154">
        <f>G49+G51+G52+G53+G54</f>
        <v>40207</v>
      </c>
      <c r="H55" s="154">
        <f>H49+H51+H52+H53+H54</f>
        <v>46074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489</v>
      </c>
      <c r="H61" s="154">
        <f>SUM(H62:H68)</f>
        <v>279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483</v>
      </c>
      <c r="H62" s="152">
        <v>272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1010</v>
      </c>
      <c r="H69" s="152">
        <v>990</v>
      </c>
    </row>
    <row r="70" spans="1:8" ht="15">
      <c r="A70" s="235" t="s">
        <v>218</v>
      </c>
      <c r="B70" s="241" t="s">
        <v>219</v>
      </c>
      <c r="C70" s="151">
        <v>1178</v>
      </c>
      <c r="D70" s="151">
        <v>695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1135</v>
      </c>
      <c r="D71" s="151">
        <v>1050</v>
      </c>
      <c r="E71" s="253" t="s">
        <v>46</v>
      </c>
      <c r="F71" s="273" t="s">
        <v>224</v>
      </c>
      <c r="G71" s="161">
        <f>G59+G60+G61+G69+G70</f>
        <v>1499</v>
      </c>
      <c r="H71" s="161">
        <f>H59+H60+H61+H69+H70</f>
        <v>1269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2336</v>
      </c>
      <c r="D75" s="155">
        <f>SUM(D67:D74)</f>
        <v>1803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1499</v>
      </c>
      <c r="H79" s="162">
        <f>H71+H74+H75+H76</f>
        <v>1269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2498</v>
      </c>
      <c r="D88" s="151">
        <v>6396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2758</v>
      </c>
      <c r="D89" s="151">
        <v>1717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5256</v>
      </c>
      <c r="D91" s="155">
        <f>SUM(D87:D90)</f>
        <v>8113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</v>
      </c>
      <c r="D92" s="151">
        <v>52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7628</v>
      </c>
      <c r="D93" s="155">
        <f>D64+D75+D84+D91+D92</f>
        <v>9968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50783</v>
      </c>
      <c r="D94" s="164">
        <f>D93+D55</f>
        <v>55934</v>
      </c>
      <c r="E94" s="449" t="s">
        <v>270</v>
      </c>
      <c r="F94" s="289" t="s">
        <v>271</v>
      </c>
      <c r="G94" s="165">
        <f>G36+G39+G55+G79</f>
        <v>50783</v>
      </c>
      <c r="H94" s="165">
        <f>H36+H39+H55+H79</f>
        <v>55934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856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Хипокредит АД</v>
      </c>
      <c r="C2" s="586"/>
      <c r="D2" s="586"/>
      <c r="E2" s="586"/>
      <c r="F2" s="588" t="s">
        <v>2</v>
      </c>
      <c r="G2" s="588"/>
      <c r="H2" s="526">
        <f>'справка №1-БАЛАНС'!H3</f>
        <v>131241783</v>
      </c>
    </row>
    <row r="3" spans="1:8" ht="30">
      <c r="A3" s="467" t="s">
        <v>275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7">
        <f>'справка №1-БАЛАНС'!E5</f>
        <v>40543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222</v>
      </c>
      <c r="D10" s="46">
        <v>130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30</v>
      </c>
      <c r="H11" s="550">
        <v>29</v>
      </c>
    </row>
    <row r="12" spans="1:8" ht="12">
      <c r="A12" s="298" t="s">
        <v>295</v>
      </c>
      <c r="B12" s="299" t="s">
        <v>296</v>
      </c>
      <c r="C12" s="46">
        <v>90</v>
      </c>
      <c r="D12" s="46">
        <v>82</v>
      </c>
      <c r="E12" s="300" t="s">
        <v>78</v>
      </c>
      <c r="F12" s="549" t="s">
        <v>297</v>
      </c>
      <c r="G12" s="550">
        <v>45</v>
      </c>
      <c r="H12" s="550">
        <v>2</v>
      </c>
    </row>
    <row r="13" spans="1:18" ht="12">
      <c r="A13" s="298" t="s">
        <v>298</v>
      </c>
      <c r="B13" s="299" t="s">
        <v>299</v>
      </c>
      <c r="C13" s="46">
        <v>9</v>
      </c>
      <c r="D13" s="46">
        <v>9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30</v>
      </c>
      <c r="D14" s="57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391</v>
      </c>
      <c r="D19" s="49">
        <f>SUM(D9:D15)+D16</f>
        <v>221</v>
      </c>
      <c r="E19" s="304" t="s">
        <v>317</v>
      </c>
      <c r="F19" s="552" t="s">
        <v>318</v>
      </c>
      <c r="G19" s="550">
        <v>5198</v>
      </c>
      <c r="H19" s="550">
        <v>5811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2974</v>
      </c>
      <c r="D22" s="46">
        <v>3216</v>
      </c>
      <c r="E22" s="304" t="s">
        <v>326</v>
      </c>
      <c r="F22" s="552" t="s">
        <v>327</v>
      </c>
      <c r="G22" s="550">
        <v>8</v>
      </c>
      <c r="H22" s="550">
        <v>11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4</v>
      </c>
      <c r="E24" s="301" t="s">
        <v>103</v>
      </c>
      <c r="F24" s="554" t="s">
        <v>334</v>
      </c>
      <c r="G24" s="548">
        <f>SUM(G19:G23)</f>
        <v>5206</v>
      </c>
      <c r="H24" s="548">
        <f>SUM(H19:H23)</f>
        <v>5822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1371</v>
      </c>
      <c r="D25" s="46">
        <v>1877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4349</v>
      </c>
      <c r="D26" s="49">
        <f>SUM(D22:D25)</f>
        <v>5097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4740</v>
      </c>
      <c r="D28" s="50">
        <f>D26+D19</f>
        <v>5318</v>
      </c>
      <c r="E28" s="127" t="s">
        <v>339</v>
      </c>
      <c r="F28" s="554" t="s">
        <v>340</v>
      </c>
      <c r="G28" s="548">
        <f>G13+G15+G24</f>
        <v>5281</v>
      </c>
      <c r="H28" s="548">
        <f>H13+H15+H24</f>
        <v>5853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541</v>
      </c>
      <c r="D30" s="50">
        <f>IF((H28-D28)&gt;0,H28-D28,0)</f>
        <v>535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4740</v>
      </c>
      <c r="D33" s="49">
        <f>D28+D31+D32</f>
        <v>5318</v>
      </c>
      <c r="E33" s="127" t="s">
        <v>353</v>
      </c>
      <c r="F33" s="554" t="s">
        <v>354</v>
      </c>
      <c r="G33" s="53">
        <f>G32+G31+G28</f>
        <v>5281</v>
      </c>
      <c r="H33" s="53">
        <f>H32+H31+H28</f>
        <v>5853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541</v>
      </c>
      <c r="D34" s="50">
        <f>IF((H33-D33)&gt;0,H33-D33,0)</f>
        <v>535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55</v>
      </c>
      <c r="D35" s="49">
        <f>D36+D37+D38</f>
        <v>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55</v>
      </c>
      <c r="D36" s="46">
        <v>51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486</v>
      </c>
      <c r="D39" s="460">
        <f>+IF((H33-D33-D35)&gt;0,H33-D33-D35,0)</f>
        <v>484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5</v>
      </c>
      <c r="E40" s="127" t="s">
        <v>371</v>
      </c>
      <c r="F40" s="558" t="s">
        <v>373</v>
      </c>
      <c r="G40" s="550">
        <v>2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488</v>
      </c>
      <c r="D41" s="52">
        <f>IF(H39=0,IF(D39-D40&gt;0,D39-D40+H40,0),IF(H39-H40&lt;0,H40-H39+D39,0))</f>
        <v>479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5281</v>
      </c>
      <c r="D42" s="53">
        <f>D33+D35+D39</f>
        <v>5853</v>
      </c>
      <c r="E42" s="128" t="s">
        <v>380</v>
      </c>
      <c r="F42" s="129" t="s">
        <v>381</v>
      </c>
      <c r="G42" s="53">
        <f>G39+G33</f>
        <v>5281</v>
      </c>
      <c r="H42" s="53">
        <f>H39+H33</f>
        <v>5853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40588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40543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75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-156</v>
      </c>
      <c r="D11" s="54">
        <v>-118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-126</v>
      </c>
      <c r="D13" s="54">
        <v>-102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-50</v>
      </c>
      <c r="D15" s="54">
        <v>-75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399</v>
      </c>
      <c r="D16" s="54">
        <v>261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494</v>
      </c>
      <c r="D19" s="54">
        <v>-133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635</v>
      </c>
      <c r="D20" s="55">
        <f>SUM(D10:D19)</f>
        <v>-137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-2349</v>
      </c>
      <c r="D24" s="54">
        <v>-3979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4966</v>
      </c>
      <c r="D25" s="54">
        <v>7882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2786</v>
      </c>
      <c r="D26" s="54">
        <v>4115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5403</v>
      </c>
      <c r="D32" s="55">
        <f>SUM(D22:D31)</f>
        <v>8012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5867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-11735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-3027</v>
      </c>
      <c r="D39" s="54">
        <v>-3377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-8895</v>
      </c>
      <c r="D42" s="55">
        <f>SUM(D34:D41)</f>
        <v>-4333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-2857</v>
      </c>
      <c r="D43" s="55">
        <f>D42+D32+D20</f>
        <v>3542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8113</v>
      </c>
      <c r="D44" s="132">
        <v>4571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5256</v>
      </c>
      <c r="D45" s="55">
        <f>D44+D43</f>
        <v>8113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28" sqref="C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Хипокредит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40543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512</v>
      </c>
      <c r="J11" s="58">
        <f>'справка №1-БАЛАНС'!H29+'справка №1-БАЛАНС'!H32</f>
        <v>-35</v>
      </c>
      <c r="K11" s="60"/>
      <c r="L11" s="344">
        <f>SUM(C11:K11)</f>
        <v>8400</v>
      </c>
      <c r="M11" s="58">
        <f>'справка №1-БАЛАНС'!H39</f>
        <v>191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512</v>
      </c>
      <c r="J15" s="61">
        <f t="shared" si="2"/>
        <v>-35</v>
      </c>
      <c r="K15" s="61">
        <f t="shared" si="2"/>
        <v>0</v>
      </c>
      <c r="L15" s="344">
        <f t="shared" si="1"/>
        <v>8400</v>
      </c>
      <c r="M15" s="61">
        <f t="shared" si="2"/>
        <v>191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488</v>
      </c>
      <c r="J16" s="345">
        <f>+'справка №1-БАЛАНС'!G32</f>
        <v>0</v>
      </c>
      <c r="K16" s="60"/>
      <c r="L16" s="344">
        <f t="shared" si="1"/>
        <v>488</v>
      </c>
      <c r="M16" s="60">
        <v>-2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>
        <v>-15</v>
      </c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985</v>
      </c>
      <c r="J29" s="59">
        <f t="shared" si="6"/>
        <v>-20</v>
      </c>
      <c r="K29" s="59">
        <f t="shared" si="6"/>
        <v>0</v>
      </c>
      <c r="L29" s="344">
        <f t="shared" si="1"/>
        <v>8888</v>
      </c>
      <c r="M29" s="59">
        <f t="shared" si="6"/>
        <v>189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985</v>
      </c>
      <c r="J32" s="59">
        <f t="shared" si="7"/>
        <v>-20</v>
      </c>
      <c r="K32" s="59">
        <f t="shared" si="7"/>
        <v>0</v>
      </c>
      <c r="L32" s="344">
        <f t="shared" si="1"/>
        <v>8888</v>
      </c>
      <c r="M32" s="59">
        <f>M29+M30+M31</f>
        <v>189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863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858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62" sqref="B6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Хипокредит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4" t="s">
        <v>5</v>
      </c>
      <c r="B3" s="605"/>
      <c r="C3" s="607">
        <f>'справка №1-БАЛАНС'!E5</f>
        <v>40543</v>
      </c>
      <c r="D3" s="607"/>
      <c r="E3" s="607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>
        <v>2</v>
      </c>
      <c r="G11" s="74">
        <f t="shared" si="2"/>
        <v>2</v>
      </c>
      <c r="H11" s="65"/>
      <c r="I11" s="65"/>
      <c r="J11" s="74">
        <f t="shared" si="3"/>
        <v>2</v>
      </c>
      <c r="K11" s="65">
        <v>4</v>
      </c>
      <c r="L11" s="65"/>
      <c r="M11" s="65">
        <v>2</v>
      </c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2</v>
      </c>
      <c r="G17" s="74">
        <f t="shared" si="2"/>
        <v>2</v>
      </c>
      <c r="H17" s="75">
        <f>SUM(H9:H16)</f>
        <v>0</v>
      </c>
      <c r="I17" s="75">
        <f>SUM(I9:I16)</f>
        <v>0</v>
      </c>
      <c r="J17" s="74">
        <f t="shared" si="3"/>
        <v>2</v>
      </c>
      <c r="K17" s="75">
        <f>SUM(K9:K16)</f>
        <v>4</v>
      </c>
      <c r="L17" s="75">
        <f>SUM(L9:L16)</f>
        <v>0</v>
      </c>
      <c r="M17" s="75">
        <f>SUM(M9:M16)</f>
        <v>2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2</v>
      </c>
      <c r="G40" s="438">
        <f t="shared" si="13"/>
        <v>3</v>
      </c>
      <c r="H40" s="438">
        <f t="shared" si="13"/>
        <v>0</v>
      </c>
      <c r="I40" s="438">
        <f t="shared" si="13"/>
        <v>0</v>
      </c>
      <c r="J40" s="438">
        <f t="shared" si="13"/>
        <v>3</v>
      </c>
      <c r="K40" s="438">
        <f t="shared" si="13"/>
        <v>5</v>
      </c>
      <c r="L40" s="438">
        <f t="shared" si="13"/>
        <v>0</v>
      </c>
      <c r="M40" s="438">
        <f t="shared" si="13"/>
        <v>2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25">
      <selection activeCell="D31" sqref="D3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Хипокредит АД</v>
      </c>
      <c r="C3" s="621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40543</v>
      </c>
      <c r="C4" s="619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42519</v>
      </c>
      <c r="D15" s="108">
        <v>3783</v>
      </c>
      <c r="E15" s="120">
        <f t="shared" si="0"/>
        <v>38736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43106</v>
      </c>
      <c r="D19" s="104">
        <f>D11+D15+D16</f>
        <v>3783</v>
      </c>
      <c r="E19" s="118">
        <f>E11+E15+E16</f>
        <v>39323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1178</v>
      </c>
      <c r="D30" s="108">
        <v>1178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684</v>
      </c>
      <c r="D31" s="108">
        <v>684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451</v>
      </c>
      <c r="D32" s="108">
        <v>451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2336</v>
      </c>
      <c r="D43" s="104">
        <f>D24+D28+D29+D31+D30+D32+D33+D38</f>
        <v>2336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45442</v>
      </c>
      <c r="D44" s="103">
        <f>D43+D21+D19+D9</f>
        <v>6119</v>
      </c>
      <c r="E44" s="118">
        <f>E43+E21+E19+E9</f>
        <v>39323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8914</v>
      </c>
      <c r="D52" s="103">
        <f>SUM(D53:D55)</f>
        <v>8130</v>
      </c>
      <c r="E52" s="119">
        <f>C52-D52</f>
        <v>784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8912</v>
      </c>
      <c r="D53" s="108">
        <v>8130</v>
      </c>
      <c r="E53" s="119">
        <f>C53-D53</f>
        <v>782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/>
      <c r="E63" s="119">
        <f t="shared" si="1"/>
        <v>31293</v>
      </c>
      <c r="F63" s="110">
        <v>35970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40207</v>
      </c>
      <c r="D66" s="103">
        <f>D52+D56+D61+D62+D63+D64</f>
        <v>8130</v>
      </c>
      <c r="E66" s="119">
        <f t="shared" si="1"/>
        <v>32077</v>
      </c>
      <c r="F66" s="103">
        <f>F52+F56+F61+F62+F63+F64</f>
        <v>35970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483</v>
      </c>
      <c r="D71" s="105">
        <f>SUM(D72:D74)</f>
        <v>483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483</v>
      </c>
      <c r="D74" s="108">
        <v>483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615</v>
      </c>
      <c r="D80" s="103">
        <f>SUM(D81:D84)</f>
        <v>615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615</v>
      </c>
      <c r="D82" s="108">
        <v>615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</v>
      </c>
      <c r="D87" s="108">
        <v>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395</v>
      </c>
      <c r="D95" s="108">
        <v>395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1499</v>
      </c>
      <c r="D96" s="104">
        <f>D85+D80+D75+D71+D95</f>
        <v>1499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41706</v>
      </c>
      <c r="D97" s="104">
        <f>D96+D68+D66</f>
        <v>9629</v>
      </c>
      <c r="E97" s="104">
        <f>E96+E68+E66</f>
        <v>32077</v>
      </c>
      <c r="F97" s="104">
        <f>F96+F68+F66</f>
        <v>35970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Хипокредит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131241783</v>
      </c>
    </row>
    <row r="5" spans="1:9" ht="15">
      <c r="A5" s="501" t="s">
        <v>5</v>
      </c>
      <c r="B5" s="623">
        <f>'справка №1-БАЛАНС'!E5</f>
        <v>40543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B162" sqref="B1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Хипокредит АД</v>
      </c>
      <c r="C5" s="629"/>
      <c r="D5" s="629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30">
        <f>'справка №1-БАЛАНС'!E5</f>
        <v>40543</v>
      </c>
      <c r="C6" s="630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857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mboteva</cp:lastModifiedBy>
  <cp:lastPrinted>2010-02-26T10:22:08Z</cp:lastPrinted>
  <dcterms:created xsi:type="dcterms:W3CDTF">2000-06-29T12:02:40Z</dcterms:created>
  <dcterms:modified xsi:type="dcterms:W3CDTF">2011-02-28T13:54:41Z</dcterms:modified>
  <cp:category/>
  <cp:version/>
  <cp:contentType/>
  <cp:contentStatus/>
</cp:coreProperties>
</file>