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2615" windowHeight="12120" tabRatio="730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<sst xmlns="http://schemas.openxmlformats.org/spreadsheetml/2006/main" count="1060" uniqueCount="864">
  <si>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</si>
  <si>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</si>
  <si>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</si>
  <si>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</si>
  <si>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</si>
  <si>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</si>
  <si>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</si>
  <si>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</si>
  <si>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</si>
  <si>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</si>
  <si>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</si>
  <si>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</si>
  <si>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</si>
  <si>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</si>
  <si>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</si>
  <si>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</si>
  <si>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</si>
  <si>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</si>
  <si>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</si>
  <si>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</si>
  <si>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</si>
  <si>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</si>
  <si>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</si>
  <si>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</si>
  <si>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</si>
  <si>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</si>
  <si>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</si>
  <si>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</si>
  <si>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</si>
  <si>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</si>
  <si>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</si>
  <si>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</si>
  <si>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</si>
  <si>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</si>
  <si>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</si>
  <si>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</si>
  <si>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</si>
  <si>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</si>
  <si>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</si>
  <si>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</si>
  <si>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</si>
  <si>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</si>
  <si>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</si>
  <si>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</si>
  <si>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</si>
  <si>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</si>
  <si>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</si>
  <si>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</si>
  <si>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</si>
  <si>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</si>
  <si>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</si>
  <si>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</si>
  <si>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</si>
  <si>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</si>
  <si>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</si>
  <si>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</si>
  <si>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</si>
  <si>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</si>
  <si>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</si>
  <si>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</si>
  <si>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</si>
  <si>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</si>
  <si>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</si>
  <si>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</si>
  <si>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</si>
  <si>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</si>
  <si>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</si>
  <si>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</si>
  <si>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</si>
  <si>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</si>
  <si>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</si>
  <si>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</si>
  <si>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</si>
  <si>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</si>
  <si>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</si>
  <si>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</si>
  <si>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</si>
  <si>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</si>
  <si>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</si>
  <si>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</si>
  <si>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</si>
  <si>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</si>
  <si>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</si>
  <si>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</si>
  <si>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</si>
  <si>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</si>
  <si>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</si>
  <si>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</si>
  <si>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</si>
  <si>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</si>
  <si>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</si>
  <si>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</si>
  <si>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</si>
  <si>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</si>
  <si>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</si>
  <si>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</si>
  <si>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</si>
  <si>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</si>
  <si>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</si>
  <si>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</si>
  <si>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</si>
  <si>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</si>
  <si>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</si>
  <si>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</si>
  <si>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</si>
  <si>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</si>
  <si>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</si>
  <si>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</si>
  <si>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</si>
  <si>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</si>
  <si>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</si>
  <si>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</si>
  <si>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</si>
  <si>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</si>
  <si>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</si>
  <si>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</si>
  <si>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</si>
  <si>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</si>
  <si>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</si>
  <si>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</si>
  <si>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</si>
  <si>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</si>
  <si>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</si>
  <si>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</si>
  <si>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</si>
  <si>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</si>
  <si>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</si>
  <si>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</si>
  <si>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</si>
  <si>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</si>
  <si>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</si>
  <si>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</si>
  <si>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</si>
  <si>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</si>
  <si>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</si>
  <si>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</si>
  <si>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</si>
  <si>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</si>
  <si>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</si>
  <si>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</si>
  <si>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</si>
  <si>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</si>
  <si>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</si>
  <si>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</si>
  <si>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</si>
  <si>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</si>
  <si>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</si>
  <si>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</si>
  <si>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</si>
  <si>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</si>
  <si>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</si>
  <si>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</si>
  <si>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</si>
  <si>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</si>
  <si>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</si>
  <si>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</si>
  <si>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</si>
  <si>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</si>
  <si>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</si>
  <si>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</si>
  <si>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</si>
  <si>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</si>
  <si>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</si>
  <si>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</si>
  <si>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</si>
  <si>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</si>
  <si>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</si>
  <si>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</si>
  <si>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</si>
  <si>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</si>
  <si>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</si>
  <si>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</si>
  <si>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</si>
  <si>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</si>
  <si>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</si>
  <si>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</si>
  <si>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</si>
  <si>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</si>
  <si>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</si>
  <si>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</si>
  <si>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</si>
  <si>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</si>
  <si>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</si>
  <si>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</si>
  <si>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</si>
  <si>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</si>
  <si>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</si>
  <si>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</si>
  <si>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</si>
  <si>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</si>
  <si>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</si>
  <si>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</si>
  <si>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</si>
  <si>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</si>
  <si>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</si>
  <si>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</si>
  <si>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</si>
  <si>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</si>
  <si>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</si>
  <si>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</si>
  <si>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</si>
  <si>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</si>
  <si>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</si>
  <si>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</si>
  <si>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</si>
  <si>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</si>
  <si>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</si>
  <si>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</si>
  <si>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</si>
  <si>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</si>
  <si>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</si>
  <si>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</si>
  <si>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</si>
  <si>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</si>
  <si>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</si>
  <si>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</si>
  <si>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</si>
  <si>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</si>
  <si>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</si>
  <si>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</si>
  <si>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</si>
  <si>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</si>
  <si>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</si>
  <si>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</si>
  <si>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</si>
  <si>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</si>
  <si>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</si>
  <si>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</si>
  <si>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</si>
  <si>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</si>
  <si>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</si>
  <si>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</si>
  <si>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</si>
  <si>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</si>
  <si>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</si>
  <si>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</si>
  <si>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</si>
  <si>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</si>
  <si>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</si>
  <si>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</si>
  <si>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</si>
  <si>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</si>
  <si>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</si>
  <si>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</si>
  <si>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</si>
  <si>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</si>
  <si>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</si>
  <si>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</si>
  <si>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</si>
  <si>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</si>
  <si>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</si>
  <si>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</si>
  <si>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</si>
  <si>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</si>
  <si>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</si>
  <si>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</si>
  <si>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</si>
  <si>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</si>
  <si>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</si>
  <si>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</si>
  <si>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</si>
  <si>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</si>
  <si>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</si>
  <si>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</si>
  <si>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</si>
  <si>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</si>
  <si>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</si>
  <si>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</si>
  <si>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</si>
  <si>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</si>
  <si>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</si>
  <si>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</si>
  <si>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</si>
  <si>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</si>
  <si>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</si>
  <si>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</si>
  <si>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</si>
  <si>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</si>
  <si>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</si>
  <si>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</si>
  <si>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</si>
  <si>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</si>
  <si>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</si>
  <si>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</si>
  <si>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</si>
  <si>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</si>
  <si>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</si>
  <si>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</si>
  <si>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</si>
  <si>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</si>
  <si>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</si>
  <si>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</si>
  <si>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</si>
  <si>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</si>
  <si>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</si>
  <si>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</si>
  <si>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</si>
  <si>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</si>
  <si>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</si>
  <si>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</si>
  <si>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</si>
  <si>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</si>
  <si>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</si>
  <si>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</si>
  <si>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</si>
  <si>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</si>
  <si>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</si>
  <si>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</si>
  <si>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</si>
  <si>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</si>
  <si>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</si>
  <si>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</si>
  <si>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</si>
  <si>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</si>
  <si>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</si>
  <si>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</si>
  <si>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</si>
  <si>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</si>
  <si>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</si>
  <si>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</si>
  <si>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</si>
  <si>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</si>
  <si>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</si>
  <si>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</si>
  <si>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</si>
  <si>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</si>
  <si>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</si>
  <si>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</si>
  <si>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</si>
  <si>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</si>
  <si>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</si>
  <si>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</si>
  <si>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</si>
  <si>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</si>
  <si>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</si>
  <si>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</si>
  <si>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</si>
  <si>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</si>
  <si>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</si>
  <si>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</si>
  <si>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</si>
  <si>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</si>
  <si>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</si>
  <si>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</si>
  <si>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</si>
  <si>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</si>
  <si>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</si>
  <si>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</si>
  <si>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</si>
  <si>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</si>
  <si>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</si>
  <si>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</si>
  <si>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</si>
  <si>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</si>
  <si>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</si>
  <si>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</si>
  <si>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</si>
  <si>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</si>
  <si>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</si>
  <si>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</si>
  <si>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</si>
  <si>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</si>
  <si>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</si>
  <si>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</si>
  <si>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</si>
  <si>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</si>
  <si>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</si>
  <si>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</si>
  <si>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</si>
  <si>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</si>
  <si>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</si>
  <si>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</si>
  <si>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</si>
  <si>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</si>
  <si>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</si>
  <si>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</si>
  <si>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</si>
  <si>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</si>
  <si>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</si>
  <si>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</si>
  <si>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</si>
  <si>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</si>
  <si>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</si>
  <si>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</si>
  <si>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</si>
  <si>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</si>
  <si>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</si>
  <si>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</si>
  <si>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</si>
  <si>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</si>
  <si>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</si>
  <si>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</si>
  <si>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</si>
  <si>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</si>
  <si>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</si>
  <si>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</si>
  <si>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</si>
  <si>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</si>
  <si>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</si>
  <si>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</si>
  <si>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</si>
  <si>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</si>
  <si>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</si>
  <si>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</si>
  <si>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</si>
  <si>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</si>
  <si>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</si>
  <si>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</si>
  <si>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</si>
  <si>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</si>
  <si>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</si>
  <si>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</si>
  <si>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</si>
  <si>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</si>
  <si>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</si>
  <si>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</si>
  <si>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</si>
  <si>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</si>
  <si>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</si>
  <si>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</si>
  <si>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</si>
  <si>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</si>
  <si>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</si>
  <si>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</si>
  <si>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</si>
  <si>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</si>
  <si>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</si>
  <si>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</si>
  <si>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</si>
  <si>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</si>
  <si>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</si>
  <si>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</si>
  <si>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</si>
  <si>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</si>
  <si>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</si>
  <si>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</si>
  <si>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</si>
  <si>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</si>
  <si>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</si>
  <si>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</si>
  <si>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</si>
  <si>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</si>
  <si>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</si>
  <si>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</si>
  <si>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</si>
  <si>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</si>
  <si>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</si>
  <si>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</si>
  <si>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</si>
  <si>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</si>
  <si>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</si>
  <si>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</si>
  <si>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</si>
  <si>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</si>
  <si>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</si>
  <si>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</si>
  <si>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</si>
  <si>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</si>
  <si>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</si>
  <si>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</si>
  <si>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</si>
  <si>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</si>
  <si>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</si>
  <si>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</si>
  <si>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</si>
  <si>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</si>
  <si>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</si>
  <si>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</si>
  <si>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</si>
  <si>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</si>
  <si>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</si>
  <si>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</si>
  <si>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</si>
  <si>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</si>
  <si>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</si>
  <si>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</si>
  <si>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</si>
  <si>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</si>
  <si>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</si>
  <si>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</si>
  <si>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</si>
  <si>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</si>
  <si>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</si>
  <si>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</si>
  <si>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</si>
  <si>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</si>
  <si>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</si>
  <si>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</si>
  <si>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</si>
  <si>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</si>
  <si>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</si>
  <si>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</si>
  <si>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</si>
  <si>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</si>
  <si>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</si>
  <si>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</si>
  <si>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</si>
  <si>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</si>
  <si>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</si>
  <si>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</si>
  <si>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</si>
  <si>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</si>
  <si>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</si>
  <si>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</si>
  <si>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</si>
  <si>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</si>
  <si>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</si>
  <si>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</si>
  <si>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</si>
  <si>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</si>
  <si>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</si>
  <si>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</si>
  <si>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</si>
  <si>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</si>
  <si>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</si>
  <si>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</si>
  <si>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</si>
  <si>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</si>
  <si>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</si>
  <si>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</si>
  <si>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</si>
  <si>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</si>
  <si>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</si>
  <si>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</si>
  <si>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</si>
  <si>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</si>
  <si>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</si>
  <si>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</si>
  <si>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</si>
  <si>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</si>
  <si>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</si>
  <si>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</si>
  <si>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</si>
  <si>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</si>
  <si>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</si>
  <si>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</si>
  <si>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</si>
  <si>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</si>
  <si>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</si>
  <si>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</si>
  <si>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</si>
  <si>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</si>
  <si>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</si>
  <si>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</si>
  <si>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</si>
  <si>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</si>
  <si>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</si>
  <si>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</si>
  <si>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</si>
  <si>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</si>
  <si>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</si>
  <si>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</si>
  <si>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</si>
  <si>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</si>
  <si>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</si>
  <si>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</si>
  <si>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</si>
  <si>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</si>
  <si>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</si>
  <si>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</si>
  <si>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</si>
  <si>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</si>
  <si>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</si>
  <si>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</si>
  <si>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</si>
  <si>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</si>
  <si>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</si>
  <si>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</si>
  <si>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</si>
  <si>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</si>
  <si>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</si>
  <si>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</si>
  <si>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</si>
  <si>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</si>
  <si>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</si>
  <si>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</si>
  <si>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</si>
  <si>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</si>
  <si>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</si>
  <si>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</si>
  <si>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</si>
  <si>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</si>
  <si>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</si>
  <si>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</si>
  <si>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</si>
  <si>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</si>
  <si>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</si>
  <si>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</si>
  <si>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</si>
  <si>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</si>
  <si>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</si>
  <si>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</si>
  <si>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</si>
  <si>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</si>
  <si>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</si>
  <si>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</si>
  <si>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</si>
  <si>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</si>
  <si>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</si>
  <si>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</si>
  <si>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</si>
  <si>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</si>
  <si>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</si>
  <si>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</si>
  <si>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</si>
  <si>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</si>
  <si>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</si>
  <si>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</si>
  <si>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</si>
  <si>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</si>
  <si>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</si>
  <si>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</si>
  <si>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</si>
  <si>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</si>
  <si>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</si>
  <si>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</si>
  <si>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</si>
  <si>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</si>
  <si>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</si>
  <si>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</si>
  <si>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</si>
  <si>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</si>
  <si>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</si>
  <si>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</si>
  <si>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</si>
  <si>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</si>
  <si>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</si>
  <si>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</si>
  <si>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</si>
  <si>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</si>
  <si>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</si>
  <si>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</si>
  <si>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</si>
  <si>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</si>
  <si>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</si>
  <si>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</si>
  <si>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</si>
  <si>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</si>
  <si>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</si>
  <si>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</si>
  <si>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</si>
  <si>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</si>
  <si>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</si>
  <si>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</si>
  <si>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</si>
  <si>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</si>
  <si>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</si>
  <si>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</si>
  <si>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</si>
  <si>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</si>
  <si>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</si>
  <si>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</si>
  <si>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</si>
  <si>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</si>
  <si>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</si>
  <si>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</si>
  <si>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</si>
  <si>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</si>
  <si>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</si>
  <si>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</si>
  <si>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</si>
  <si>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</si>
  <si>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</si>
  <si>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</si>
  <si>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</si>
  <si>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</si>
  <si>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</si>
  <si>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</si>
  <si>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</si>
  <si>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</si>
  <si>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</si>
  <si>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</si>
  <si>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</si>
  <si>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</si>
  <si>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</si>
  <si>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</si>
  <si>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</si>
  <si>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</si>
  <si>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</si>
  <si>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</si>
  <si>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</si>
  <si>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</si>
  <si>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</si>
  <si>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</si>
  <si>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</si>
  <si>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</si>
  <si>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</si>
  <si>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</si>
  <si>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</si>
  <si>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</si>
  <si>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</si>
  <si>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</si>
  <si>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</si>
  <si>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</si>
  <si>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</si>
  <si>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</si>
  <si>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</si>
  <si>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</si>
  <si>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</si>
  <si>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</si>
  <si>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</si>
  <si>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</si>
  <si>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</si>
  <si>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</si>
  <si>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</si>
  <si>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</si>
  <si>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</si>
  <si>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</si>
  <si>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</si>
  <si>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</si>
  <si>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</si>
  <si>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</si>
  <si>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</si>
  <si>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</si>
  <si>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</si>
  <si>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</si>
  <si>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</si>
  <si>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</si>
  <si>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</si>
  <si>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</si>
  <si>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</si>
  <si>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</si>
  <si>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</si>
  <si>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</si>
  <si>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</si>
  <si>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</si>
  <si>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</si>
  <si>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</si>
  <si>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</si>
  <si>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</si>
  <si>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</si>
  <si>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</si>
  <si>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</si>
  <si>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</si>
  <si>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</si>
  <si>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</si>
  <si>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</si>
  <si>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</si>
  <si>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</si>
  <si>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</si>
  <si>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</si>
  <si>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</si>
  <si>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</si>
  <si>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</si>
  <si>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</si>
  <si>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</si>
  <si>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</si>
  <si>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</si>
  <si>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</si>
  <si>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</si>
  <si>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</si>
  <si>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</si>
  <si>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</si>
  <si>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</si>
  <si>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</si>
  <si>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</si>
  <si>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</si>
  <si>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</si>
  <si>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</si>
  <si>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</si>
  <si>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</si>
  <si>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</si>
  <si>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</si>
  <si>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</si>
  <si>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</si>
  <si>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</si>
  <si>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</si>
  <si>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</si>
  <si>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</si>
  <si>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</si>
  <si>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</si>
  <si>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</si>
  <si>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</si>
  <si>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</si>
  <si>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</si>
  <si>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</si>
  <si>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</si>
  <si>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</si>
  <si>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</si>
  <si>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</si>
  <si>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</si>
  <si>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</si>
  <si>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</si>
  <si>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</si>
  <si>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</si>
  <si>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</si>
  <si>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</si>
  <si>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</si>
  <si>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</si>
  <si>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</si>
  <si>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</si>
  <si>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</si>
  <si>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</si>
  <si>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</si>
  <si>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</si>
  <si>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</si>
  <si>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</si>
  <si>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</si>
  <si>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</si>
  <si>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</si>
  <si>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</si>
  <si>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</si>
  <si>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</si>
  <si>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</si>
  <si>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</si>
  <si>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</si>
  <si>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</si>
  <si>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</si>
  <si>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</si>
  <si>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</si>
  <si>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</si>
  <si>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</si>
  <si>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</si>
  <si>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</si>
  <si>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</si>
  <si>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</si>
  <si>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</si>
  <si>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</si>
  <si>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</si>
  <si>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</si>
  <si>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</si>
  <si>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</si>
  <si>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</si>
  <si>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</si>
  <si>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</si>
  <si>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</si>
  <si>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</si>
  <si>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</si>
  <si>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</si>
  <si>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</si>
  <si>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</si>
  <si>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</si>
  <si>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</si>
  <si>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</si>
  <si>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</si>
  <si>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</si>
  <si>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</si>
  <si>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</si>
  <si>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</si>
  <si>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</si>
  <si>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</si>
  <si>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</si>
  <si>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</si>
  <si>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</si>
  <si>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</si>
  <si>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</si>
  <si>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</si>
  <si>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</si>
  <si>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</si>
  <si>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</si>
  <si>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</si>
  <si>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</si>
  <si>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</si>
  <si>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</si>
  <si>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</si>
  <si>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</si>
  <si>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</si>
  <si>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</si>
  <si>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>01.01.-31.12.2008г.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</si>
  <si>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</si>
  <si>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</si>
  <si>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</si>
  <si>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>Главен Счетоводител: Росен Радев</t>
  </si>
  <si>
    <t xml:space="preserve">Дата на съставяне: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</si>
</sst>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B98" sqref="B9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858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1136</v>
      </c>
    </row>
    <row r="12" spans="1:8" ht="15">
      <c r="A12" s="234" t="s">
        <v>24</v>
      </c>
      <c r="B12" s="240" t="s">
        <v>25</v>
      </c>
      <c r="C12" s="150">
        <v>1055</v>
      </c>
      <c r="D12" s="150">
        <v>1019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2766</v>
      </c>
      <c r="D13" s="150">
        <v>2018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242</v>
      </c>
      <c r="D14" s="150">
        <v>248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454</v>
      </c>
      <c r="D15" s="150">
        <v>205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24</v>
      </c>
      <c r="D16" s="150">
        <v>12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/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1136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3</v>
      </c>
      <c r="D18" s="150">
        <v>5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4863</v>
      </c>
      <c r="D19" s="154">
        <f>SUM(D11:D18)</f>
        <v>3826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390</v>
      </c>
      <c r="H20" s="157">
        <v>404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2</v>
      </c>
      <c r="D24" s="150">
        <v>2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2821</v>
      </c>
      <c r="H25" s="153">
        <f>H19+H20+H21</f>
        <v>2835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2</v>
      </c>
      <c r="D27" s="154">
        <f>SUM(D23:D26)</f>
        <v>2</v>
      </c>
      <c r="E27" s="252" t="s">
        <v>83</v>
      </c>
      <c r="F27" s="241" t="s">
        <v>84</v>
      </c>
      <c r="G27" s="153">
        <f>SUM(G28:G30)</f>
        <v>1928</v>
      </c>
      <c r="H27" s="153">
        <f>SUM(H28:H30)</f>
        <v>2684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1928</v>
      </c>
      <c r="H28" s="151">
        <v>3207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>
        <v>-523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784</v>
      </c>
      <c r="H31" s="151">
        <v>596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2712</v>
      </c>
      <c r="H33" s="153">
        <f>H27+H31+H32</f>
        <v>3280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7805</v>
      </c>
      <c r="H36" s="153">
        <f>H25+H17+H33</f>
        <v>7251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486</v>
      </c>
      <c r="H48" s="151"/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486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>
        <v>6</v>
      </c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4871</v>
      </c>
      <c r="D55" s="154">
        <f>D19+D20+D21+D27+D32+D45+D51+D53+D54</f>
        <v>3828</v>
      </c>
      <c r="E55" s="236" t="s">
        <v>172</v>
      </c>
      <c r="F55" s="260" t="s">
        <v>173</v>
      </c>
      <c r="G55" s="153">
        <f>G49+G51+G52+G53+G54</f>
        <v>486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4932</v>
      </c>
      <c r="D58" s="150">
        <v>3742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801</v>
      </c>
      <c r="D59" s="150">
        <v>694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48</v>
      </c>
      <c r="D60" s="150">
        <v>47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447</v>
      </c>
      <c r="D61" s="150">
        <v>263</v>
      </c>
      <c r="E61" s="242" t="s">
        <v>189</v>
      </c>
      <c r="F61" s="271" t="s">
        <v>190</v>
      </c>
      <c r="G61" s="153">
        <f>SUM(G62:G68)</f>
        <v>6153</v>
      </c>
      <c r="H61" s="153">
        <f>SUM(H62:H68)</f>
        <v>4187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319</v>
      </c>
      <c r="H62" s="151">
        <v>480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6228</v>
      </c>
      <c r="D64" s="154">
        <f>SUM(D58:D63)</f>
        <v>4746</v>
      </c>
      <c r="E64" s="236" t="s">
        <v>200</v>
      </c>
      <c r="F64" s="241" t="s">
        <v>201</v>
      </c>
      <c r="G64" s="151">
        <v>5390</v>
      </c>
      <c r="H64" s="151">
        <v>3544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74</v>
      </c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110</v>
      </c>
      <c r="H66" s="151">
        <v>125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39</v>
      </c>
      <c r="H67" s="151">
        <v>38</v>
      </c>
    </row>
    <row r="68" spans="1:8" ht="15">
      <c r="A68" s="234" t="s">
        <v>211</v>
      </c>
      <c r="B68" s="240" t="s">
        <v>212</v>
      </c>
      <c r="C68" s="150">
        <v>3153</v>
      </c>
      <c r="D68" s="150">
        <v>2343</v>
      </c>
      <c r="E68" s="236" t="s">
        <v>213</v>
      </c>
      <c r="F68" s="241" t="s">
        <v>214</v>
      </c>
      <c r="G68" s="151">
        <v>221</v>
      </c>
      <c r="H68" s="151"/>
    </row>
    <row r="69" spans="1:8" ht="15">
      <c r="A69" s="234" t="s">
        <v>215</v>
      </c>
      <c r="B69" s="240" t="s">
        <v>216</v>
      </c>
      <c r="C69" s="150"/>
      <c r="D69" s="150"/>
      <c r="E69" s="250" t="s">
        <v>78</v>
      </c>
      <c r="F69" s="241" t="s">
        <v>217</v>
      </c>
      <c r="G69" s="151">
        <v>142</v>
      </c>
      <c r="H69" s="151">
        <v>15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113</v>
      </c>
      <c r="D71" s="150">
        <v>119</v>
      </c>
      <c r="E71" s="252" t="s">
        <v>46</v>
      </c>
      <c r="F71" s="272" t="s">
        <v>224</v>
      </c>
      <c r="G71" s="160">
        <f>G59+G60+G61+G69+G70</f>
        <v>6295</v>
      </c>
      <c r="H71" s="160">
        <f>H59+H60+H61+H69+H70</f>
        <v>4202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>
        <v>23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13</v>
      </c>
      <c r="D74" s="150">
        <v>5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3279</v>
      </c>
      <c r="D75" s="154">
        <f>SUM(D67:D74)</f>
        <v>2490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6295</v>
      </c>
      <c r="H79" s="161">
        <f>H71+H74+H75+H76</f>
        <v>4202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148</v>
      </c>
      <c r="D87" s="150">
        <v>200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54</v>
      </c>
      <c r="D88" s="150">
        <v>183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208</v>
      </c>
      <c r="D91" s="154">
        <f>SUM(D87:D90)</f>
        <v>389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9715</v>
      </c>
      <c r="D93" s="154">
        <f>D64+D75+D84+D91+D92</f>
        <v>7625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14586</v>
      </c>
      <c r="D94" s="163">
        <f>D93+D55</f>
        <v>11453</v>
      </c>
      <c r="E94" s="446" t="s">
        <v>270</v>
      </c>
      <c r="F94" s="288" t="s">
        <v>271</v>
      </c>
      <c r="G94" s="164">
        <f>G36+G39+G55+G79</f>
        <v>14586</v>
      </c>
      <c r="H94" s="164">
        <f>H36+H39+H55+H79</f>
        <v>11453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861</v>
      </c>
      <c r="F97" s="169"/>
      <c r="G97" s="170"/>
      <c r="H97" s="171"/>
      <c r="M97" s="156"/>
    </row>
    <row r="98" spans="1:13" ht="15" customHeight="1">
      <c r="A98" s="44" t="s">
        <v>272</v>
      </c>
      <c r="B98" s="581">
        <v>39864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2">
      <selection activeCell="C37" sqref="C3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01.01.-31.12.2008г.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13652</v>
      </c>
      <c r="D9" s="45">
        <v>11968</v>
      </c>
      <c r="E9" s="297" t="s">
        <v>284</v>
      </c>
      <c r="F9" s="546" t="s">
        <v>285</v>
      </c>
      <c r="G9" s="547">
        <v>16655</v>
      </c>
      <c r="H9" s="547">
        <v>14724</v>
      </c>
    </row>
    <row r="10" spans="1:8" ht="12">
      <c r="A10" s="297" t="s">
        <v>286</v>
      </c>
      <c r="B10" s="298" t="s">
        <v>287</v>
      </c>
      <c r="C10" s="45">
        <v>1045</v>
      </c>
      <c r="D10" s="45">
        <v>714</v>
      </c>
      <c r="E10" s="297" t="s">
        <v>288</v>
      </c>
      <c r="F10" s="546" t="s">
        <v>289</v>
      </c>
      <c r="G10" s="547">
        <v>594</v>
      </c>
      <c r="H10" s="547">
        <v>312</v>
      </c>
    </row>
    <row r="11" spans="1:8" ht="12">
      <c r="A11" s="297" t="s">
        <v>290</v>
      </c>
      <c r="B11" s="298" t="s">
        <v>291</v>
      </c>
      <c r="C11" s="45">
        <v>195</v>
      </c>
      <c r="D11" s="45">
        <v>254</v>
      </c>
      <c r="E11" s="299" t="s">
        <v>292</v>
      </c>
      <c r="F11" s="546" t="s">
        <v>293</v>
      </c>
      <c r="G11" s="547">
        <v>102</v>
      </c>
      <c r="H11" s="547">
        <v>59</v>
      </c>
    </row>
    <row r="12" spans="1:8" ht="12">
      <c r="A12" s="297" t="s">
        <v>294</v>
      </c>
      <c r="B12" s="298" t="s">
        <v>295</v>
      </c>
      <c r="C12" s="45">
        <v>1155</v>
      </c>
      <c r="D12" s="45">
        <v>1065</v>
      </c>
      <c r="E12" s="299" t="s">
        <v>78</v>
      </c>
      <c r="F12" s="546" t="s">
        <v>296</v>
      </c>
      <c r="G12" s="547">
        <v>799</v>
      </c>
      <c r="H12" s="547">
        <v>900</v>
      </c>
    </row>
    <row r="13" spans="1:18" ht="12">
      <c r="A13" s="297" t="s">
        <v>297</v>
      </c>
      <c r="B13" s="298" t="s">
        <v>298</v>
      </c>
      <c r="C13" s="45">
        <v>240</v>
      </c>
      <c r="D13" s="45">
        <v>260</v>
      </c>
      <c r="E13" s="300" t="s">
        <v>51</v>
      </c>
      <c r="F13" s="548" t="s">
        <v>299</v>
      </c>
      <c r="G13" s="545">
        <f>SUM(G9:G12)</f>
        <v>18150</v>
      </c>
      <c r="H13" s="545">
        <f>SUM(H9:H12)</f>
        <v>15995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1184</v>
      </c>
      <c r="D14" s="45">
        <v>641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-291</v>
      </c>
      <c r="D15" s="46">
        <v>-312</v>
      </c>
      <c r="E15" s="295" t="s">
        <v>304</v>
      </c>
      <c r="F15" s="551" t="s">
        <v>305</v>
      </c>
      <c r="G15" s="547"/>
      <c r="H15" s="547"/>
    </row>
    <row r="16" spans="1:8" ht="12">
      <c r="A16" s="297" t="s">
        <v>306</v>
      </c>
      <c r="B16" s="298" t="s">
        <v>307</v>
      </c>
      <c r="C16" s="46">
        <v>37</v>
      </c>
      <c r="D16" s="46">
        <v>749</v>
      </c>
      <c r="E16" s="297" t="s">
        <v>308</v>
      </c>
      <c r="F16" s="549" t="s">
        <v>309</v>
      </c>
      <c r="G16" s="552"/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17217</v>
      </c>
      <c r="D19" s="48">
        <f>SUM(D9:D15)+D16</f>
        <v>15339</v>
      </c>
      <c r="E19" s="303" t="s">
        <v>316</v>
      </c>
      <c r="F19" s="549" t="s">
        <v>317</v>
      </c>
      <c r="G19" s="547">
        <v>5</v>
      </c>
      <c r="H19" s="547">
        <v>16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23</v>
      </c>
      <c r="D22" s="45">
        <v>11</v>
      </c>
      <c r="E22" s="303" t="s">
        <v>325</v>
      </c>
      <c r="F22" s="549" t="s">
        <v>326</v>
      </c>
      <c r="G22" s="547">
        <v>1</v>
      </c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11</v>
      </c>
      <c r="D24" s="45">
        <v>6</v>
      </c>
      <c r="E24" s="300" t="s">
        <v>103</v>
      </c>
      <c r="F24" s="551" t="s">
        <v>333</v>
      </c>
      <c r="G24" s="545">
        <f>SUM(G19:G23)</f>
        <v>6</v>
      </c>
      <c r="H24" s="545">
        <f>SUM(H19:H23)</f>
        <v>17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18</v>
      </c>
      <c r="D25" s="45">
        <v>19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52</v>
      </c>
      <c r="D26" s="48">
        <f>SUM(D22:D25)</f>
        <v>36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17269</v>
      </c>
      <c r="D28" s="49">
        <f>D26+D19</f>
        <v>15375</v>
      </c>
      <c r="E28" s="126" t="s">
        <v>338</v>
      </c>
      <c r="F28" s="551" t="s">
        <v>339</v>
      </c>
      <c r="G28" s="545">
        <f>G13+G15+G24</f>
        <v>18156</v>
      </c>
      <c r="H28" s="545">
        <f>H13+H15+H24</f>
        <v>16012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887</v>
      </c>
      <c r="D30" s="49">
        <f>IF((H28-D28)&gt;0,H28-D28,0)</f>
        <v>637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>
        <v>1</v>
      </c>
      <c r="E32" s="295" t="s">
        <v>348</v>
      </c>
      <c r="F32" s="549" t="s">
        <v>349</v>
      </c>
      <c r="G32" s="547"/>
      <c r="H32" s="547">
        <v>4</v>
      </c>
    </row>
    <row r="33" spans="1:18" ht="12">
      <c r="A33" s="127" t="s">
        <v>350</v>
      </c>
      <c r="B33" s="305" t="s">
        <v>351</v>
      </c>
      <c r="C33" s="48">
        <f>C28-C31+C32</f>
        <v>17269</v>
      </c>
      <c r="D33" s="48">
        <f>D28-D31+D32</f>
        <v>15376</v>
      </c>
      <c r="E33" s="126" t="s">
        <v>352</v>
      </c>
      <c r="F33" s="551" t="s">
        <v>353</v>
      </c>
      <c r="G33" s="52">
        <f>G32-G31+G28</f>
        <v>18156</v>
      </c>
      <c r="H33" s="52">
        <f>H32-H31+H28</f>
        <v>16016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887</v>
      </c>
      <c r="D34" s="49">
        <f>IF((H33-D33)&gt;0,H33-D33,0)</f>
        <v>640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103</v>
      </c>
      <c r="D35" s="48">
        <f>D36+D37+D38</f>
        <v>44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104</v>
      </c>
      <c r="D36" s="45">
        <v>40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>
        <v>-1</v>
      </c>
      <c r="D37" s="428">
        <v>4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784</v>
      </c>
      <c r="D39" s="457">
        <f>+IF((H33-D33-D35)&gt;0,H33-D33-D35,0)</f>
        <v>596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784</v>
      </c>
      <c r="D41" s="51">
        <f>IF(H39=0,IF(D39-D40&gt;0,D39-D40+H40,0),IF(H39-H40&lt;0,H40-H39+D39,0))</f>
        <v>596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18156</v>
      </c>
      <c r="D42" s="52">
        <f>D33+D35+D39</f>
        <v>16016</v>
      </c>
      <c r="E42" s="127" t="s">
        <v>379</v>
      </c>
      <c r="F42" s="128" t="s">
        <v>380</v>
      </c>
      <c r="G42" s="52">
        <f>G39+G33</f>
        <v>18156</v>
      </c>
      <c r="H42" s="52">
        <f>H39+H33</f>
        <v>16016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861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№1-БАЛАНС'!B98</f>
        <v>39864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6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10" sqref="C1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01.01.-31.12.2008г.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19690</v>
      </c>
      <c r="D10" s="53">
        <v>17222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-17007</v>
      </c>
      <c r="D11" s="53">
        <v>-14041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-1390</v>
      </c>
      <c r="D13" s="53">
        <v>-1158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-38</v>
      </c>
      <c r="D15" s="53">
        <v>-47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>
        <v>-7</v>
      </c>
      <c r="D17" s="53">
        <v>-28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-4</v>
      </c>
      <c r="D18" s="53">
        <v>-4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-1140</v>
      </c>
      <c r="D19" s="53">
        <v>-1478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104</v>
      </c>
      <c r="D20" s="54">
        <f>SUM(D10:D19)</f>
        <v>466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0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/>
      <c r="D37" s="53">
        <v>-327</v>
      </c>
      <c r="E37" s="129"/>
      <c r="F37" s="129"/>
    </row>
    <row r="38" spans="1:6" ht="12">
      <c r="A38" s="331" t="s">
        <v>438</v>
      </c>
      <c r="B38" s="332" t="s">
        <v>439</v>
      </c>
      <c r="C38" s="53">
        <v>-58</v>
      </c>
      <c r="D38" s="53">
        <v>-17</v>
      </c>
      <c r="E38" s="129"/>
      <c r="F38" s="129"/>
    </row>
    <row r="39" spans="1:6" ht="12">
      <c r="A39" s="331" t="s">
        <v>440</v>
      </c>
      <c r="B39" s="332" t="s">
        <v>441</v>
      </c>
      <c r="C39" s="53"/>
      <c r="D39" s="53"/>
      <c r="E39" s="129"/>
      <c r="F39" s="129"/>
    </row>
    <row r="40" spans="1:6" ht="12">
      <c r="A40" s="331" t="s">
        <v>442</v>
      </c>
      <c r="B40" s="332" t="s">
        <v>443</v>
      </c>
      <c r="C40" s="53">
        <v>-227</v>
      </c>
      <c r="D40" s="53">
        <v>3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-285</v>
      </c>
      <c r="D42" s="54">
        <f>SUM(D34:D41)</f>
        <v>-341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-181</v>
      </c>
      <c r="D43" s="54">
        <f>D42+D32+D20</f>
        <v>125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389</v>
      </c>
      <c r="D44" s="131">
        <v>264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208</v>
      </c>
      <c r="D45" s="54">
        <f>D44+D43</f>
        <v>389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202</v>
      </c>
      <c r="D46" s="55">
        <v>383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860</v>
      </c>
      <c r="B49" s="575">
        <f>'справка №1-БАЛАНС'!B98</f>
        <v>39864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861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01.01.-31.12.2008г.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1136</v>
      </c>
      <c r="D11" s="57">
        <f>'справка №1-БАЛАНС'!H19</f>
        <v>0</v>
      </c>
      <c r="E11" s="57">
        <f>'справка №1-БАЛАНС'!H20</f>
        <v>404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3803</v>
      </c>
      <c r="J11" s="57">
        <f>'справка №1-БАЛАНС'!H29+'справка №1-БАЛАНС'!H32</f>
        <v>-523</v>
      </c>
      <c r="K11" s="59"/>
      <c r="L11" s="343">
        <f>SUM(C11:K11)</f>
        <v>7251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1136</v>
      </c>
      <c r="D15" s="60">
        <f aca="true" t="shared" si="2" ref="D15:M15">D11+D12</f>
        <v>0</v>
      </c>
      <c r="E15" s="60">
        <f t="shared" si="2"/>
        <v>404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3803</v>
      </c>
      <c r="J15" s="60">
        <f t="shared" si="2"/>
        <v>-523</v>
      </c>
      <c r="K15" s="60">
        <f t="shared" si="2"/>
        <v>0</v>
      </c>
      <c r="L15" s="343">
        <f t="shared" si="1"/>
        <v>7251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784</v>
      </c>
      <c r="J16" s="344">
        <f>+'справка №1-БАЛАНС'!G32</f>
        <v>0</v>
      </c>
      <c r="K16" s="59"/>
      <c r="L16" s="343">
        <f t="shared" si="1"/>
        <v>784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1136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-1363</v>
      </c>
      <c r="J17" s="61">
        <f>J18+J19</f>
        <v>0</v>
      </c>
      <c r="K17" s="61">
        <f t="shared" si="3"/>
        <v>0</v>
      </c>
      <c r="L17" s="343">
        <f t="shared" si="1"/>
        <v>-227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-227</v>
      </c>
      <c r="J18" s="59"/>
      <c r="K18" s="59"/>
      <c r="L18" s="343">
        <f t="shared" si="1"/>
        <v>-227</v>
      </c>
      <c r="M18" s="59"/>
      <c r="N18" s="11"/>
    </row>
    <row r="19" spans="1:14" ht="12" customHeight="1">
      <c r="A19" s="13" t="s">
        <v>494</v>
      </c>
      <c r="B19" s="18" t="s">
        <v>495</v>
      </c>
      <c r="C19" s="59">
        <v>1136</v>
      </c>
      <c r="D19" s="59"/>
      <c r="E19" s="59"/>
      <c r="F19" s="59"/>
      <c r="G19" s="59"/>
      <c r="H19" s="59"/>
      <c r="I19" s="59">
        <v>-1136</v>
      </c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>
        <v>-523</v>
      </c>
      <c r="J20" s="59">
        <v>523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>
        <v>-14</v>
      </c>
      <c r="F28" s="59"/>
      <c r="G28" s="59"/>
      <c r="H28" s="59"/>
      <c r="I28" s="59">
        <v>11</v>
      </c>
      <c r="J28" s="59"/>
      <c r="K28" s="59"/>
      <c r="L28" s="343">
        <f t="shared" si="1"/>
        <v>-3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390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2712</v>
      </c>
      <c r="J29" s="58">
        <f t="shared" si="6"/>
        <v>0</v>
      </c>
      <c r="K29" s="58">
        <f t="shared" si="6"/>
        <v>0</v>
      </c>
      <c r="L29" s="343">
        <f t="shared" si="1"/>
        <v>7805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390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2712</v>
      </c>
      <c r="J32" s="58">
        <f t="shared" si="7"/>
        <v>0</v>
      </c>
      <c r="K32" s="58">
        <f t="shared" si="7"/>
        <v>0</v>
      </c>
      <c r="L32" s="343">
        <f t="shared" si="1"/>
        <v>7805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861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859</v>
      </c>
      <c r="B38" s="573">
        <f>'справка №1-БАЛАНС'!B98</f>
        <v>39864</v>
      </c>
      <c r="C38" s="15"/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F46" sqref="F4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01.01.-31.12.2008г.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1456</v>
      </c>
      <c r="E10" s="188">
        <v>55</v>
      </c>
      <c r="F10" s="188"/>
      <c r="G10" s="73">
        <f aca="true" t="shared" si="2" ref="G10:G39">D10+E10-F10</f>
        <v>1511</v>
      </c>
      <c r="H10" s="64"/>
      <c r="I10" s="64"/>
      <c r="J10" s="73">
        <f aca="true" t="shared" si="3" ref="J10:J39">G10+H10-I10</f>
        <v>1511</v>
      </c>
      <c r="K10" s="64">
        <v>437</v>
      </c>
      <c r="L10" s="64">
        <v>19</v>
      </c>
      <c r="M10" s="64"/>
      <c r="N10" s="73">
        <f aca="true" t="shared" si="4" ref="N10:N39">K10+L10-M10</f>
        <v>456</v>
      </c>
      <c r="O10" s="64"/>
      <c r="P10" s="64"/>
      <c r="Q10" s="73">
        <f t="shared" si="0"/>
        <v>456</v>
      </c>
      <c r="R10" s="73">
        <f t="shared" si="1"/>
        <v>1055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8880</v>
      </c>
      <c r="E11" s="188">
        <v>1114</v>
      </c>
      <c r="F11" s="188">
        <v>668</v>
      </c>
      <c r="G11" s="73">
        <f t="shared" si="2"/>
        <v>9326</v>
      </c>
      <c r="H11" s="64"/>
      <c r="I11" s="64"/>
      <c r="J11" s="73">
        <f t="shared" si="3"/>
        <v>9326</v>
      </c>
      <c r="K11" s="64">
        <v>6862</v>
      </c>
      <c r="L11" s="64">
        <v>147</v>
      </c>
      <c r="M11" s="64">
        <v>449</v>
      </c>
      <c r="N11" s="73">
        <f t="shared" si="4"/>
        <v>6560</v>
      </c>
      <c r="O11" s="64"/>
      <c r="P11" s="64"/>
      <c r="Q11" s="73">
        <f t="shared" si="0"/>
        <v>6560</v>
      </c>
      <c r="R11" s="73">
        <f t="shared" si="1"/>
        <v>2766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388</v>
      </c>
      <c r="E12" s="188">
        <v>0</v>
      </c>
      <c r="F12" s="188">
        <v>4</v>
      </c>
      <c r="G12" s="73">
        <f t="shared" si="2"/>
        <v>384</v>
      </c>
      <c r="H12" s="64"/>
      <c r="I12" s="64"/>
      <c r="J12" s="73">
        <f t="shared" si="3"/>
        <v>384</v>
      </c>
      <c r="K12" s="64">
        <v>140</v>
      </c>
      <c r="L12" s="64">
        <v>5</v>
      </c>
      <c r="M12" s="64">
        <v>3</v>
      </c>
      <c r="N12" s="73">
        <f t="shared" si="4"/>
        <v>142</v>
      </c>
      <c r="O12" s="64"/>
      <c r="P12" s="64"/>
      <c r="Q12" s="73">
        <f t="shared" si="0"/>
        <v>142</v>
      </c>
      <c r="R12" s="73">
        <f t="shared" si="1"/>
        <v>242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323</v>
      </c>
      <c r="E13" s="188">
        <v>284</v>
      </c>
      <c r="F13" s="188">
        <v>43</v>
      </c>
      <c r="G13" s="73">
        <f t="shared" si="2"/>
        <v>564</v>
      </c>
      <c r="H13" s="64"/>
      <c r="I13" s="64"/>
      <c r="J13" s="73">
        <f t="shared" si="3"/>
        <v>564</v>
      </c>
      <c r="K13" s="64">
        <v>118</v>
      </c>
      <c r="L13" s="64">
        <v>20</v>
      </c>
      <c r="M13" s="64">
        <v>28</v>
      </c>
      <c r="N13" s="73">
        <f t="shared" si="4"/>
        <v>110</v>
      </c>
      <c r="O13" s="64"/>
      <c r="P13" s="64"/>
      <c r="Q13" s="73">
        <f t="shared" si="0"/>
        <v>110</v>
      </c>
      <c r="R13" s="73">
        <f t="shared" si="1"/>
        <v>454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82</v>
      </c>
      <c r="E14" s="188">
        <v>13</v>
      </c>
      <c r="F14" s="188">
        <v>0</v>
      </c>
      <c r="G14" s="73">
        <f t="shared" si="2"/>
        <v>95</v>
      </c>
      <c r="H14" s="64"/>
      <c r="I14" s="64"/>
      <c r="J14" s="73">
        <f t="shared" si="3"/>
        <v>95</v>
      </c>
      <c r="K14" s="64">
        <v>69</v>
      </c>
      <c r="L14" s="64">
        <v>2</v>
      </c>
      <c r="M14" s="64">
        <v>0</v>
      </c>
      <c r="N14" s="73">
        <f t="shared" si="4"/>
        <v>71</v>
      </c>
      <c r="O14" s="64"/>
      <c r="P14" s="64"/>
      <c r="Q14" s="73">
        <f t="shared" si="0"/>
        <v>71</v>
      </c>
      <c r="R14" s="73">
        <f t="shared" si="1"/>
        <v>24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/>
      <c r="E15" s="454">
        <v>1466</v>
      </c>
      <c r="F15" s="454">
        <v>1466</v>
      </c>
      <c r="G15" s="73">
        <f t="shared" si="2"/>
        <v>0</v>
      </c>
      <c r="H15" s="455"/>
      <c r="I15" s="455"/>
      <c r="J15" s="73">
        <f t="shared" si="3"/>
        <v>0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17</v>
      </c>
      <c r="E16" s="188"/>
      <c r="F16" s="188"/>
      <c r="G16" s="73">
        <f t="shared" si="2"/>
        <v>17</v>
      </c>
      <c r="H16" s="64"/>
      <c r="I16" s="64"/>
      <c r="J16" s="73">
        <f t="shared" si="3"/>
        <v>17</v>
      </c>
      <c r="K16" s="64">
        <v>13</v>
      </c>
      <c r="L16" s="64">
        <v>1</v>
      </c>
      <c r="M16" s="64">
        <v>0</v>
      </c>
      <c r="N16" s="73">
        <f t="shared" si="4"/>
        <v>14</v>
      </c>
      <c r="O16" s="64"/>
      <c r="P16" s="64"/>
      <c r="Q16" s="73">
        <f aca="true" t="shared" si="5" ref="Q16:Q25">N16+O16-P16</f>
        <v>14</v>
      </c>
      <c r="R16" s="73">
        <f aca="true" t="shared" si="6" ref="R16:R25">J16-Q16</f>
        <v>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11465</v>
      </c>
      <c r="E17" s="193">
        <f>SUM(E9:E16)</f>
        <v>2932</v>
      </c>
      <c r="F17" s="193">
        <f>SUM(F9:F16)</f>
        <v>2181</v>
      </c>
      <c r="G17" s="73">
        <f t="shared" si="2"/>
        <v>12216</v>
      </c>
      <c r="H17" s="74">
        <f>SUM(H9:H16)</f>
        <v>0</v>
      </c>
      <c r="I17" s="74">
        <f>SUM(I9:I16)</f>
        <v>0</v>
      </c>
      <c r="J17" s="73">
        <f t="shared" si="3"/>
        <v>12216</v>
      </c>
      <c r="K17" s="74">
        <f>SUM(K9:K16)</f>
        <v>7639</v>
      </c>
      <c r="L17" s="74">
        <f>SUM(L9:L16)</f>
        <v>194</v>
      </c>
      <c r="M17" s="74">
        <f>SUM(M9:M16)</f>
        <v>480</v>
      </c>
      <c r="N17" s="73">
        <f t="shared" si="4"/>
        <v>7353</v>
      </c>
      <c r="O17" s="74">
        <f>SUM(O9:O16)</f>
        <v>0</v>
      </c>
      <c r="P17" s="74">
        <f>SUM(P9:P16)</f>
        <v>0</v>
      </c>
      <c r="Q17" s="73">
        <f t="shared" si="5"/>
        <v>7353</v>
      </c>
      <c r="R17" s="73">
        <f t="shared" si="6"/>
        <v>4863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2</v>
      </c>
      <c r="E22" s="188">
        <v>0</v>
      </c>
      <c r="F22" s="188"/>
      <c r="G22" s="73">
        <f t="shared" si="2"/>
        <v>2</v>
      </c>
      <c r="H22" s="64"/>
      <c r="I22" s="64"/>
      <c r="J22" s="73">
        <f t="shared" si="3"/>
        <v>2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11467</v>
      </c>
      <c r="E40" s="435">
        <f>E17+E18+E19+E25+E38+E39</f>
        <v>2932</v>
      </c>
      <c r="F40" s="435">
        <f aca="true" t="shared" si="13" ref="F40:R40">F17+F18+F19+F25+F38+F39</f>
        <v>2181</v>
      </c>
      <c r="G40" s="435">
        <f t="shared" si="13"/>
        <v>12218</v>
      </c>
      <c r="H40" s="435">
        <f t="shared" si="13"/>
        <v>0</v>
      </c>
      <c r="I40" s="435">
        <f t="shared" si="13"/>
        <v>0</v>
      </c>
      <c r="J40" s="435">
        <f t="shared" si="13"/>
        <v>12218</v>
      </c>
      <c r="K40" s="435">
        <f t="shared" si="13"/>
        <v>7639</v>
      </c>
      <c r="L40" s="435">
        <f t="shared" si="13"/>
        <v>194</v>
      </c>
      <c r="M40" s="435">
        <f t="shared" si="13"/>
        <v>480</v>
      </c>
      <c r="N40" s="435">
        <f t="shared" si="13"/>
        <v>7353</v>
      </c>
      <c r="O40" s="435">
        <f t="shared" si="13"/>
        <v>0</v>
      </c>
      <c r="P40" s="435">
        <f t="shared" si="13"/>
        <v>0</v>
      </c>
      <c r="Q40" s="435">
        <f t="shared" si="13"/>
        <v>7353</v>
      </c>
      <c r="R40" s="435">
        <f t="shared" si="13"/>
        <v>4865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863</v>
      </c>
      <c r="C44" s="576">
        <f>'справка №1-БАЛАНС'!B98</f>
        <v>39864</v>
      </c>
      <c r="D44" s="354"/>
      <c r="E44" s="354"/>
      <c r="F44" s="583" t="s">
        <v>862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861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41" sqref="D41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01.01.-31.12.2008г.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>
        <v>6</v>
      </c>
      <c r="D21" s="107">
        <v>6</v>
      </c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3153</v>
      </c>
      <c r="D28" s="107">
        <v>3153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/>
      <c r="D29" s="107"/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46</v>
      </c>
      <c r="D31" s="107">
        <v>46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67</v>
      </c>
      <c r="D32" s="107">
        <v>67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13</v>
      </c>
      <c r="D38" s="104">
        <f>SUM(D39:D42)</f>
        <v>13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13</v>
      </c>
      <c r="D42" s="107">
        <v>13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3279</v>
      </c>
      <c r="D43" s="103">
        <f>D24+D28+D29+D31+D30+D32+D33+D38</f>
        <v>3279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3285</v>
      </c>
      <c r="D44" s="102">
        <f>D43+D21+D19+D9</f>
        <v>3285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/>
      <c r="D57" s="107"/>
      <c r="E57" s="118">
        <f t="shared" si="1"/>
        <v>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486</v>
      </c>
      <c r="D64" s="107"/>
      <c r="E64" s="118">
        <f t="shared" si="1"/>
        <v>486</v>
      </c>
      <c r="F64" s="109"/>
    </row>
    <row r="65" spans="1:6" ht="12">
      <c r="A65" s="395" t="s">
        <v>706</v>
      </c>
      <c r="B65" s="396" t="s">
        <v>707</v>
      </c>
      <c r="C65" s="108">
        <v>486</v>
      </c>
      <c r="D65" s="108"/>
      <c r="E65" s="118">
        <f t="shared" si="1"/>
        <v>486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486</v>
      </c>
      <c r="D66" s="102">
        <f>D52+D56+D61+D62+D63+D64</f>
        <v>0</v>
      </c>
      <c r="E66" s="118">
        <f t="shared" si="1"/>
        <v>486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319</v>
      </c>
      <c r="D71" s="104">
        <f>SUM(D72:D74)</f>
        <v>319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316</v>
      </c>
      <c r="D72" s="107">
        <v>316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3</v>
      </c>
      <c r="D73" s="107">
        <v>3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5834</v>
      </c>
      <c r="D85" s="103">
        <f>SUM(D86:D90)+D94</f>
        <v>5834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5390</v>
      </c>
      <c r="D87" s="107">
        <v>5390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74</v>
      </c>
      <c r="D88" s="107">
        <v>74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110</v>
      </c>
      <c r="D89" s="107">
        <v>110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221</v>
      </c>
      <c r="D90" s="102">
        <f>SUM(D91:D93)</f>
        <v>221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59</v>
      </c>
      <c r="D91" s="107">
        <v>59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151</v>
      </c>
      <c r="D92" s="107">
        <v>151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11</v>
      </c>
      <c r="D93" s="107">
        <v>11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39</v>
      </c>
      <c r="D94" s="107">
        <v>39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142</v>
      </c>
      <c r="D95" s="107">
        <v>142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6295</v>
      </c>
      <c r="D96" s="103">
        <f>D85+D80+D75+D71+D95</f>
        <v>6295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6781</v>
      </c>
      <c r="D97" s="103">
        <f>D96+D68+D66</f>
        <v>6295</v>
      </c>
      <c r="E97" s="103">
        <f>E96+E68+E66</f>
        <v>486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№1-БАЛАНС'!B98</f>
        <v>39864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861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01.01.-31.12.2008г.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№1-БАЛАНС'!B98</f>
        <v>39864</v>
      </c>
      <c r="B31" s="387"/>
      <c r="C31" s="583" t="s">
        <v>862</v>
      </c>
      <c r="D31" s="520"/>
      <c r="E31" s="520"/>
      <c r="F31" s="584" t="s">
        <v>861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H134" sqref="H134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01.01.-31.12.2008г.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№1-БАЛАНС'!B98</f>
        <v>39864</v>
      </c>
      <c r="B152" s="515"/>
      <c r="C152" s="584" t="s">
        <v>861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2009-02-24T08:42:57Z</cp:lastPrinted>
  <dcterms:created xsi:type="dcterms:W3CDTF">2000-06-29T12:02:40Z</dcterms:created>
  <dcterms:modified xsi:type="dcterms:W3CDTF">2009-02-24T08:44:17Z</dcterms:modified>
  <cp:category/>
  <cp:version/>
  <cp:contentType/>
  <cp:contentStatus/>
</cp:coreProperties>
</file>