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<sst xmlns="http://schemas.openxmlformats.org/spreadsheetml/2006/main" count="1074" uniqueCount="884">
  <si>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</si>
  <si>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</si>
  <si>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</si>
  <si>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</si>
  <si>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</si>
  <si>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</si>
  <si>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</si>
  <si>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</si>
  <si>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</si>
  <si>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</si>
  <si>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</si>
  <si>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</si>
  <si>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</si>
  <si>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</si>
  <si>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</si>
  <si>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</si>
  <si>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</si>
  <si>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</si>
  <si>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</si>
  <si>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</si>
  <si>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</si>
  <si>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</si>
  <si>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</si>
  <si>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</si>
  <si>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</si>
  <si>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</si>
  <si>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</si>
  <si>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</si>
  <si>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</si>
  <si>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</si>
  <si>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</si>
  <si>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</si>
  <si>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</si>
  <si>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</si>
  <si>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</si>
  <si>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</si>
  <si>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</si>
  <si>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</si>
  <si>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</si>
  <si>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</si>
  <si>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</si>
  <si>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</si>
  <si>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</si>
  <si>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</si>
  <si>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</si>
  <si>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</si>
  <si>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</si>
  <si>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</si>
  <si>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</si>
  <si>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</si>
  <si>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</si>
  <si>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</si>
  <si>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</si>
  <si>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</si>
  <si>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</si>
  <si>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</si>
  <si>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</si>
  <si>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</si>
  <si>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</si>
  <si>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</si>
  <si>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</si>
  <si>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</si>
  <si>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</si>
  <si>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</si>
  <si>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</si>
  <si>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</si>
  <si>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</si>
  <si>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</si>
  <si>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</si>
  <si>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</si>
  <si>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</si>
  <si>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</si>
  <si>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</si>
  <si>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</si>
  <si>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</si>
  <si>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</si>
  <si>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</si>
  <si>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</si>
  <si>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</si>
  <si>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</si>
  <si>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</si>
  <si>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</si>
  <si>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</si>
  <si>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</si>
  <si>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</si>
  <si>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</si>
  <si>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</si>
  <si>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</si>
  <si>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</si>
  <si>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</si>
  <si>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</si>
  <si>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</si>
  <si>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</si>
  <si>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</si>
  <si>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</si>
  <si>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</si>
  <si>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</si>
  <si>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</si>
  <si>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</si>
  <si>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</si>
  <si>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</si>
  <si>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</si>
  <si>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</si>
  <si>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</si>
  <si>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</si>
  <si>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</si>
  <si>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</si>
  <si>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</si>
  <si>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</si>
  <si>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</si>
  <si>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</si>
  <si>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</si>
  <si>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</si>
  <si>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</si>
  <si>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</si>
  <si>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</si>
  <si>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</si>
  <si>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</si>
  <si>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</si>
  <si>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</si>
  <si>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</si>
  <si>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</si>
  <si>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</si>
  <si>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</si>
  <si>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</si>
  <si>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</si>
  <si>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</si>
  <si>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</si>
  <si>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</si>
  <si>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</si>
  <si>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</si>
  <si>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</si>
  <si>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</si>
  <si>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</si>
  <si>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</si>
  <si>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</si>
  <si>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</si>
  <si>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</si>
  <si>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</si>
  <si>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</si>
  <si>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</si>
  <si>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</si>
  <si>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</si>
  <si>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</si>
  <si>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</si>
  <si>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</si>
  <si>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</si>
  <si>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</si>
  <si>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</si>
  <si>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</si>
  <si>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</si>
  <si>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</si>
  <si>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</si>
  <si>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</si>
  <si>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</si>
  <si>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</si>
  <si>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</si>
  <si>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</si>
  <si>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</si>
  <si>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</si>
  <si>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</si>
  <si>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</si>
  <si>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</si>
  <si>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</si>
  <si>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</si>
  <si>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</si>
  <si>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</si>
  <si>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</si>
  <si>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</si>
  <si>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</si>
  <si>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</si>
  <si>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</si>
  <si>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</si>
  <si>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</si>
  <si>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</si>
  <si>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</si>
  <si>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</si>
  <si>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</si>
  <si>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</si>
  <si>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</si>
  <si>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</si>
  <si>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</si>
  <si>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</si>
  <si>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</si>
  <si>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</si>
  <si>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</si>
  <si>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</si>
  <si>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</si>
  <si>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</si>
  <si>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</si>
  <si>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</si>
  <si>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</si>
  <si>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</si>
  <si>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</si>
  <si>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</si>
  <si>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</si>
  <si>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</si>
  <si>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</si>
  <si>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</si>
  <si>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</si>
  <si>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</si>
  <si>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</si>
  <si>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</si>
  <si>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</si>
  <si>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</si>
  <si>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</si>
  <si>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</si>
  <si>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</si>
  <si>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</si>
  <si>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</si>
  <si>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</si>
  <si>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</si>
  <si>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</si>
  <si>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</si>
  <si>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</si>
  <si>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</si>
  <si>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</si>
  <si>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</si>
  <si>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</si>
  <si>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</si>
  <si>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</si>
  <si>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</si>
  <si>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</si>
  <si>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</si>
  <si>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</si>
  <si>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</si>
  <si>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</si>
  <si>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</si>
  <si>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</si>
  <si>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</si>
  <si>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</si>
  <si>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</si>
  <si>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</si>
  <si>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</si>
  <si>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</si>
  <si>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</si>
  <si>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</si>
  <si>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</si>
  <si>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</si>
  <si>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</si>
  <si>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</si>
  <si>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</si>
  <si>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</si>
  <si>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</si>
  <si>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</si>
  <si>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</si>
  <si>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</si>
  <si>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</si>
  <si>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</si>
  <si>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</si>
  <si>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</si>
  <si>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</si>
  <si>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</si>
  <si>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</si>
  <si>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</si>
  <si>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</si>
  <si>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</si>
  <si>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</si>
  <si>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</si>
  <si>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</si>
  <si>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</si>
  <si>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</si>
  <si>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</si>
  <si>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</si>
  <si>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</si>
  <si>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</si>
  <si>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</si>
  <si>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</si>
  <si>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</si>
  <si>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</si>
  <si>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</si>
  <si>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</si>
  <si>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</si>
  <si>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</si>
  <si>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</si>
  <si>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</si>
  <si>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</si>
  <si>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</si>
  <si>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</si>
  <si>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</si>
  <si>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</si>
  <si>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</si>
  <si>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</si>
  <si>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</si>
  <si>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</si>
  <si>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</si>
  <si>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</si>
  <si>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</si>
  <si>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</si>
  <si>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</si>
  <si>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</si>
  <si>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</si>
  <si>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</si>
  <si>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</si>
  <si>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</si>
  <si>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</si>
  <si>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</si>
  <si>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</si>
  <si>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</si>
  <si>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</si>
  <si>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</si>
  <si>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</si>
  <si>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</si>
  <si>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</si>
  <si>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</si>
  <si>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</si>
  <si>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</si>
  <si>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</si>
  <si>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</si>
  <si>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</si>
  <si>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</si>
  <si>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</si>
  <si>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</si>
  <si>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</si>
  <si>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</si>
  <si>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</si>
  <si>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</si>
  <si>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</si>
  <si>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</si>
  <si>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</si>
  <si>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</si>
  <si>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</si>
  <si>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</si>
  <si>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</si>
  <si>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</si>
  <si>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</si>
  <si>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</si>
  <si>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</si>
  <si>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</si>
  <si>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</si>
  <si>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</si>
  <si>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</si>
  <si>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</si>
  <si>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</si>
  <si>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</si>
  <si>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</si>
  <si>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</si>
  <si>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</si>
  <si>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</si>
  <si>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</si>
  <si>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</si>
  <si>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</si>
  <si>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</si>
  <si>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</si>
  <si>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</si>
  <si>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</si>
  <si>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</si>
  <si>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</si>
  <si>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</si>
  <si>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</si>
  <si>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</si>
  <si>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</si>
  <si>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</si>
  <si>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</si>
  <si>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</si>
  <si>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</si>
  <si>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</si>
  <si>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</si>
  <si>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</si>
  <si>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</si>
  <si>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</si>
  <si>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</si>
  <si>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</si>
  <si>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</si>
  <si>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</si>
  <si>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</si>
  <si>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</si>
  <si>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</si>
  <si>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</si>
  <si>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</si>
  <si>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</si>
  <si>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</si>
  <si>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</si>
  <si>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</si>
  <si>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</si>
  <si>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</si>
  <si>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</si>
  <si>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</si>
  <si>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</si>
  <si>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</si>
  <si>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</si>
  <si>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</si>
  <si>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</si>
  <si>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</si>
  <si>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</si>
  <si>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</si>
  <si>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</si>
  <si>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</si>
  <si>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</si>
  <si>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</si>
  <si>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</si>
  <si>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</si>
  <si>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</si>
  <si>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</si>
  <si>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</si>
  <si>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</si>
  <si>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</si>
  <si>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</si>
  <si>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</si>
  <si>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</si>
  <si>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</si>
  <si>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</si>
  <si>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</si>
  <si>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</si>
  <si>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</si>
  <si>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</si>
  <si>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</si>
  <si>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</si>
  <si>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</si>
  <si>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</si>
  <si>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</si>
  <si>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</si>
  <si>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</si>
  <si>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</si>
  <si>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</si>
  <si>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</si>
  <si>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</si>
  <si>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</si>
  <si>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</si>
  <si>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</si>
  <si>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</si>
  <si>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</si>
  <si>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</si>
  <si>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</si>
  <si>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</si>
  <si>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</si>
  <si>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</si>
  <si>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</si>
  <si>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</si>
  <si>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</si>
  <si>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</si>
  <si>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</si>
  <si>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</si>
  <si>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</si>
  <si>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</si>
  <si>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</si>
  <si>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</si>
  <si>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</si>
  <si>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</si>
  <si>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</si>
  <si>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</si>
  <si>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</si>
  <si>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</si>
  <si>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</si>
  <si>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</si>
  <si>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</si>
  <si>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</si>
  <si>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</si>
  <si>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</si>
  <si>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</si>
  <si>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</si>
  <si>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</si>
  <si>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</si>
  <si>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</si>
  <si>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</si>
  <si>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</si>
  <si>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</si>
  <si>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</si>
  <si>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</si>
  <si>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</si>
  <si>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</si>
  <si>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</si>
  <si>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</si>
  <si>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</si>
  <si>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</si>
  <si>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</si>
  <si>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</si>
  <si>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</si>
  <si>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</si>
  <si>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</si>
  <si>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</si>
  <si>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</si>
  <si>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</si>
  <si>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</si>
  <si>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</si>
  <si>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</si>
  <si>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</si>
  <si>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</si>
  <si>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</si>
  <si>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</si>
  <si>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</si>
  <si>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</si>
  <si>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</si>
  <si>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</si>
  <si>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</si>
  <si>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</si>
  <si>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</si>
  <si>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</si>
  <si>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</si>
  <si>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</si>
  <si>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</si>
  <si>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</si>
  <si>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</si>
  <si>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</si>
  <si>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</si>
  <si>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</si>
  <si>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</si>
  <si>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</si>
  <si>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</si>
  <si>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</si>
  <si>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</si>
  <si>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</si>
  <si>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</si>
  <si>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</si>
  <si>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</si>
  <si>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</si>
  <si>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</si>
  <si>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</si>
  <si>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</si>
  <si>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</si>
  <si>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</si>
  <si>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</si>
  <si>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</si>
  <si>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</si>
  <si>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</si>
  <si>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</si>
  <si>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</si>
  <si>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</si>
  <si>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</si>
  <si>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</si>
  <si>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</si>
  <si>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</si>
  <si>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</si>
  <si>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</si>
  <si>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</si>
  <si>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</si>
  <si>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</si>
  <si>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</si>
  <si>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</si>
  <si>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</si>
  <si>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</si>
  <si>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</si>
  <si>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</si>
  <si>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</si>
  <si>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</si>
  <si>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</si>
  <si>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</si>
  <si>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</si>
  <si>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</si>
  <si>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</si>
  <si>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</si>
  <si>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</si>
  <si>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</si>
  <si>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</si>
  <si>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</si>
  <si>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</si>
  <si>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</si>
  <si>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</si>
  <si>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</si>
  <si>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</si>
  <si>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</si>
  <si>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</si>
  <si>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</si>
  <si>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</si>
  <si>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</si>
  <si>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</si>
  <si>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</si>
  <si>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</si>
  <si>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</si>
  <si>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</si>
  <si>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</si>
  <si>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</si>
  <si>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</si>
  <si>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</si>
  <si>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</si>
  <si>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</si>
  <si>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</si>
  <si>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</si>
  <si>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</si>
  <si>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</si>
  <si>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</si>
  <si>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</si>
  <si>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</si>
  <si>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</si>
  <si>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</si>
  <si>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</si>
  <si>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</si>
  <si>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</si>
  <si>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</si>
  <si>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</si>
  <si>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</si>
  <si>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</si>
  <si>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</si>
  <si>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</si>
  <si>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</si>
  <si>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</si>
  <si>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</si>
  <si>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</si>
  <si>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</si>
  <si>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</si>
  <si>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</si>
  <si>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</si>
  <si>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</si>
  <si>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</si>
  <si>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</si>
  <si>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</si>
  <si>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</si>
  <si>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</si>
  <si>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</si>
  <si>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</si>
  <si>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</si>
  <si>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</si>
  <si>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</si>
  <si>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</si>
  <si>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</si>
  <si>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</si>
  <si>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</si>
  <si>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</si>
  <si>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</si>
  <si>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</si>
  <si>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</si>
  <si>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</si>
  <si>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</si>
  <si>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</si>
  <si>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</si>
  <si>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</si>
  <si>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</si>
  <si>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</si>
  <si>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</si>
  <si>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</si>
  <si>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</si>
  <si>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</si>
  <si>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</si>
  <si>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</si>
  <si>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</si>
  <si>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</si>
  <si>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</si>
  <si>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</si>
  <si>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</si>
  <si>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</si>
  <si>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</si>
  <si>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</si>
  <si>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</si>
  <si>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</si>
  <si>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</si>
  <si>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</si>
  <si>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</si>
  <si>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</si>
  <si>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</si>
  <si>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</si>
  <si>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</si>
  <si>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</si>
  <si>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</si>
  <si>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</si>
  <si>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</si>
  <si>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</si>
  <si>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</si>
  <si>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</si>
  <si>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</si>
  <si>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</si>
  <si>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</si>
  <si>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</si>
  <si>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</si>
  <si>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</si>
  <si>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</si>
  <si>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</si>
  <si>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</si>
  <si>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</si>
  <si>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</si>
  <si>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</si>
  <si>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</si>
  <si>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</si>
  <si>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</si>
  <si>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</si>
  <si>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</si>
  <si>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</si>
  <si>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</si>
  <si>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</si>
  <si>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</si>
  <si>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</si>
  <si>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</si>
  <si>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</si>
  <si>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</si>
  <si>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</si>
  <si>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</si>
  <si>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</si>
  <si>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</si>
  <si>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</si>
  <si>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</si>
  <si>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</si>
  <si>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</si>
  <si>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</si>
  <si>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</si>
  <si>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</si>
  <si>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</si>
  <si>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</si>
  <si>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</si>
  <si>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</si>
  <si>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</si>
  <si>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</si>
  <si>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</si>
  <si>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</si>
  <si>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</si>
  <si>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</si>
  <si>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</si>
  <si>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</si>
  <si>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</si>
  <si>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</si>
  <si>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</si>
  <si>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</si>
  <si>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</si>
  <si>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</si>
  <si>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</si>
  <si>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</si>
  <si>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</si>
  <si>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</si>
  <si>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</si>
  <si>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</si>
  <si>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</si>
  <si>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</si>
  <si>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</si>
  <si>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</si>
  <si>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</si>
  <si>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</si>
  <si>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</si>
  <si>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</si>
  <si>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</si>
  <si>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</si>
  <si>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</si>
  <si>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</si>
  <si>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</si>
  <si>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</si>
  <si>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</si>
  <si>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</si>
  <si>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</si>
  <si>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</si>
  <si>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</si>
  <si>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</si>
  <si>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</si>
  <si>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</si>
  <si>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</si>
  <si>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</si>
  <si>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</si>
  <si>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</si>
  <si>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</si>
  <si>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</si>
  <si>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</si>
  <si>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</si>
  <si>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</si>
  <si>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</si>
  <si>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</si>
  <si>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</si>
  <si>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</si>
  <si>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</si>
  <si>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</si>
  <si>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</si>
  <si>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</si>
  <si>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</si>
  <si>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</si>
  <si>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</si>
  <si>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</si>
  <si>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</si>
  <si>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</si>
  <si>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</si>
  <si>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</si>
  <si>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</si>
  <si>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</si>
  <si>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</si>
  <si>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</si>
  <si>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</si>
  <si>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</si>
  <si>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</si>
  <si>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</si>
  <si>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</si>
  <si>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</si>
  <si>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</si>
  <si>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</si>
  <si>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</si>
  <si>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</si>
  <si>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</si>
  <si>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</si>
  <si>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</si>
  <si>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</si>
  <si>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</si>
  <si>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</si>
  <si>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</si>
  <si>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</si>
  <si>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</si>
  <si>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</si>
  <si>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</si>
  <si>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</si>
  <si>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</si>
  <si>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</si>
  <si>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</si>
  <si>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</si>
  <si>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</si>
  <si>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</si>
  <si>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</si>
  <si>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</si>
  <si>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</si>
  <si>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</si>
  <si>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</si>
  <si>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</si>
  <si>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</si>
  <si>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</si>
  <si>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</si>
  <si>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</si>
  <si>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</si>
  <si>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</si>
  <si>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</si>
  <si>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</si>
  <si>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</si>
  <si>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</si>
  <si>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</si>
  <si>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</si>
  <si>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</si>
  <si>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</si>
  <si>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</si>
  <si>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</si>
  <si>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</si>
  <si>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</si>
  <si>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</si>
  <si>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</si>
  <si>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</si>
  <si>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</si>
  <si>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</si>
  <si>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</si>
  <si>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</si>
  <si>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</si>
  <si>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</si>
  <si>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</si>
  <si>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</si>
  <si>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</si>
  <si>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</si>
  <si>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</si>
  <si>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</si>
  <si>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</si>
  <si>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</si>
  <si>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</si>
  <si>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</si>
  <si>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</si>
  <si>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</si>
  <si>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</si>
  <si>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</si>
  <si>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</si>
  <si>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</si>
  <si>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</si>
  <si>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</si>
  <si>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</si>
  <si>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</si>
  <si>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</si>
  <si>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</si>
  <si>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</si>
  <si>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</si>
  <si>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</si>
  <si>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</si>
  <si>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</si>
  <si>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</si>
  <si>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</si>
  <si>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</si>
  <si>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</si>
  <si>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</si>
  <si>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</si>
  <si>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</si>
  <si>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</si>
  <si>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</si>
  <si>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</si>
  <si>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</si>
  <si>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</si>
  <si>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</si>
  <si>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</si>
  <si>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Съставител:……………                                                             Ръководител:.......................................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</si>
  <si>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</si>
  <si>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</si>
  <si>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</si>
  <si>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 xml:space="preserve">    /проф.А.Конарев, С.Киприн/</t>
  </si>
  <si>
    <t xml:space="preserve">  </t>
  </si>
  <si>
    <t>проф.А.Конарев</t>
  </si>
  <si>
    <t xml:space="preserve"> С.Киприн</t>
  </si>
  <si>
    <t>Оптела - Оптични технологии АД - Пловдив</t>
  </si>
  <si>
    <t>ЗММ Металик АД - Пазарджик</t>
  </si>
  <si>
    <t>Атлас Юнион ЕООД - Пловдив</t>
  </si>
  <si>
    <t>Популярна каса 95 АД - Пловдив</t>
  </si>
  <si>
    <t>Иновационен фонд Д1 АД</t>
  </si>
  <si>
    <t>Унимаш АД - Дебелец</t>
  </si>
  <si>
    <t>Унимаш индъстрис АД</t>
  </si>
  <si>
    <t>Съединение Асет Мениджмънт АД</t>
  </si>
  <si>
    <t>КОРПОРАЦИЯ ЗА ТЕХНОЛОГИИ И ИНОВАЦИИ "СЪЕДИНЕНИЕ" АД СОФИЯ</t>
  </si>
  <si>
    <t>Орфей клуб Уелнес АД</t>
  </si>
  <si>
    <t>Дата на съставяне:22.07.2009</t>
  </si>
  <si>
    <t xml:space="preserve">Дата на съставяне:22.07.2009                       </t>
  </si>
  <si>
    <t xml:space="preserve">Дата  на съставяне: 22.07.2009                                                                                                      </t>
  </si>
  <si>
    <t>Дата на съставяне: 22.07.2009</t>
  </si>
  <si>
    <t>/МДН Финанс Консулт ЕООД/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</si>
</sst>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58">
      <selection activeCell="E88" sqref="E88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28.5">
      <c r="A3" s="584" t="s">
        <v>1</v>
      </c>
      <c r="B3" s="585"/>
      <c r="C3" s="585"/>
      <c r="D3" s="585"/>
      <c r="E3" s="461" t="s">
        <v>877</v>
      </c>
      <c r="F3" s="216" t="s">
        <v>2</v>
      </c>
      <c r="G3" s="171"/>
      <c r="H3" s="460">
        <v>115086942</v>
      </c>
    </row>
    <row r="4" spans="1:8" ht="15">
      <c r="A4" s="584" t="s">
        <v>3</v>
      </c>
      <c r="B4" s="588"/>
      <c r="C4" s="588"/>
      <c r="D4" s="588"/>
      <c r="E4" s="503" t="s">
        <v>860</v>
      </c>
      <c r="F4" s="586" t="s">
        <v>4</v>
      </c>
      <c r="G4" s="587"/>
      <c r="H4" s="460" t="s">
        <v>159</v>
      </c>
    </row>
    <row r="5" spans="1:8" ht="15">
      <c r="A5" s="584" t="s">
        <v>5</v>
      </c>
      <c r="B5" s="585"/>
      <c r="C5" s="585"/>
      <c r="D5" s="585"/>
      <c r="E5" s="504">
        <v>39994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/>
      <c r="D11" s="150"/>
      <c r="E11" s="236" t="s">
        <v>22</v>
      </c>
      <c r="F11" s="241" t="s">
        <v>23</v>
      </c>
      <c r="G11" s="151">
        <v>24000</v>
      </c>
      <c r="H11" s="151">
        <v>12000</v>
      </c>
    </row>
    <row r="12" spans="1:8" ht="15">
      <c r="A12" s="234" t="s">
        <v>24</v>
      </c>
      <c r="B12" s="240" t="s">
        <v>25</v>
      </c>
      <c r="C12" s="150">
        <v>1</v>
      </c>
      <c r="D12" s="150">
        <v>1</v>
      </c>
      <c r="E12" s="236" t="s">
        <v>26</v>
      </c>
      <c r="F12" s="241" t="s">
        <v>27</v>
      </c>
      <c r="G12" s="152">
        <v>24000</v>
      </c>
      <c r="H12" s="152">
        <v>12000</v>
      </c>
    </row>
    <row r="13" spans="1:8" ht="15">
      <c r="A13" s="234" t="s">
        <v>28</v>
      </c>
      <c r="B13" s="240" t="s">
        <v>29</v>
      </c>
      <c r="C13" s="150"/>
      <c r="D13" s="150"/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143</v>
      </c>
      <c r="D17" s="150">
        <v>143</v>
      </c>
      <c r="E17" s="242" t="s">
        <v>46</v>
      </c>
      <c r="F17" s="244" t="s">
        <v>47</v>
      </c>
      <c r="G17" s="153">
        <f>G11+G14+G15+G16</f>
        <v>24000</v>
      </c>
      <c r="H17" s="153">
        <f>H11+H14+H15+H16</f>
        <v>12000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13</v>
      </c>
      <c r="D18" s="150">
        <v>16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157</v>
      </c>
      <c r="D19" s="154">
        <f>SUM(D11:D18)</f>
        <v>160</v>
      </c>
      <c r="E19" s="236" t="s">
        <v>53</v>
      </c>
      <c r="F19" s="241" t="s">
        <v>54</v>
      </c>
      <c r="G19" s="151">
        <v>107</v>
      </c>
      <c r="H19" s="151">
        <v>107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>
        <v>4347</v>
      </c>
      <c r="D20" s="150">
        <v>4347</v>
      </c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3068</v>
      </c>
      <c r="H21" s="155">
        <f>SUM(H22:H24)</f>
        <v>1034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3052</v>
      </c>
      <c r="H22" s="151">
        <v>1018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/>
      <c r="D24" s="150"/>
      <c r="E24" s="236" t="s">
        <v>72</v>
      </c>
      <c r="F24" s="241" t="s">
        <v>73</v>
      </c>
      <c r="G24" s="151">
        <v>16</v>
      </c>
      <c r="H24" s="151">
        <v>16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3175</v>
      </c>
      <c r="H25" s="153">
        <f>H19+H20+H21</f>
        <v>1141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28</v>
      </c>
      <c r="D26" s="150">
        <v>31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28</v>
      </c>
      <c r="D27" s="154">
        <f>SUM(D23:D26)</f>
        <v>31</v>
      </c>
      <c r="E27" s="252" t="s">
        <v>83</v>
      </c>
      <c r="F27" s="241" t="s">
        <v>84</v>
      </c>
      <c r="G27" s="153">
        <f>SUM(G28:G30)</f>
        <v>0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/>
      <c r="H28" s="151"/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/>
      <c r="H31" s="151">
        <v>14034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>
        <v>-127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-127</v>
      </c>
      <c r="H33" s="153">
        <f>H27+H31+H32</f>
        <v>14034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848</v>
      </c>
      <c r="B34" s="243" t="s">
        <v>105</v>
      </c>
      <c r="C34" s="154">
        <f>SUM(C35:C38)</f>
        <v>24821</v>
      </c>
      <c r="D34" s="154">
        <f>SUM(D35:D38)</f>
        <v>24823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24818</v>
      </c>
      <c r="D35" s="150">
        <v>24820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27048</v>
      </c>
      <c r="H36" s="153">
        <f>H25+H17+H33</f>
        <v>27175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>
        <v>3</v>
      </c>
      <c r="D38" s="150">
        <v>3</v>
      </c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>
        <v>1847</v>
      </c>
      <c r="H43" s="151">
        <v>1807</v>
      </c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24821</v>
      </c>
      <c r="D45" s="154">
        <f>D34+D39+D44</f>
        <v>24823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>
        <v>370</v>
      </c>
      <c r="D47" s="150">
        <v>376</v>
      </c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>
        <v>1</v>
      </c>
      <c r="D48" s="150">
        <v>1</v>
      </c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1847</v>
      </c>
      <c r="H49" s="153">
        <f>SUM(H43:H48)</f>
        <v>1807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371</v>
      </c>
      <c r="D51" s="154">
        <f>SUM(D47:D50)</f>
        <v>377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2747</v>
      </c>
      <c r="H53" s="151">
        <v>2747</v>
      </c>
    </row>
    <row r="54" spans="1:8" ht="15">
      <c r="A54" s="234" t="s">
        <v>166</v>
      </c>
      <c r="B54" s="248" t="s">
        <v>167</v>
      </c>
      <c r="C54" s="150">
        <v>3</v>
      </c>
      <c r="D54" s="150">
        <v>3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29727</v>
      </c>
      <c r="D55" s="154">
        <f>D19+D20+D21+D27+D32+D45+D51+D53+D54</f>
        <v>29741</v>
      </c>
      <c r="E55" s="236" t="s">
        <v>172</v>
      </c>
      <c r="F55" s="260" t="s">
        <v>173</v>
      </c>
      <c r="G55" s="153">
        <f>G49+G51+G52+G53+G54</f>
        <v>4594</v>
      </c>
      <c r="H55" s="153">
        <f>H49+H51+H52+H53+H54</f>
        <v>4554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/>
      <c r="D58" s="150"/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16</v>
      </c>
      <c r="D59" s="150">
        <v>4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/>
      <c r="D60" s="150"/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1681</v>
      </c>
      <c r="H61" s="153">
        <f>SUM(H62:H68)</f>
        <v>1581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1415</v>
      </c>
      <c r="H62" s="151">
        <v>1349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>
        <v>7</v>
      </c>
      <c r="H63" s="151">
        <v>7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16</v>
      </c>
      <c r="D64" s="154">
        <f>SUM(D58:D63)</f>
        <v>4</v>
      </c>
      <c r="E64" s="236" t="s">
        <v>200</v>
      </c>
      <c r="F64" s="241" t="s">
        <v>201</v>
      </c>
      <c r="G64" s="151">
        <v>76</v>
      </c>
      <c r="H64" s="151">
        <v>71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116</v>
      </c>
      <c r="H66" s="151">
        <v>95</v>
      </c>
    </row>
    <row r="67" spans="1:8" ht="15">
      <c r="A67" s="234" t="s">
        <v>207</v>
      </c>
      <c r="B67" s="240" t="s">
        <v>208</v>
      </c>
      <c r="C67" s="150">
        <v>510</v>
      </c>
      <c r="D67" s="150">
        <v>518</v>
      </c>
      <c r="E67" s="236" t="s">
        <v>209</v>
      </c>
      <c r="F67" s="241" t="s">
        <v>210</v>
      </c>
      <c r="G67" s="151">
        <v>19</v>
      </c>
      <c r="H67" s="151">
        <v>10</v>
      </c>
    </row>
    <row r="68" spans="1:8" ht="15">
      <c r="A68" s="234" t="s">
        <v>211</v>
      </c>
      <c r="B68" s="240" t="s">
        <v>212</v>
      </c>
      <c r="C68" s="150">
        <v>30</v>
      </c>
      <c r="D68" s="150">
        <v>18</v>
      </c>
      <c r="E68" s="236" t="s">
        <v>213</v>
      </c>
      <c r="F68" s="241" t="s">
        <v>214</v>
      </c>
      <c r="G68" s="151">
        <v>48</v>
      </c>
      <c r="H68" s="151">
        <v>49</v>
      </c>
    </row>
    <row r="69" spans="1:8" ht="15">
      <c r="A69" s="234" t="s">
        <v>215</v>
      </c>
      <c r="B69" s="240" t="s">
        <v>216</v>
      </c>
      <c r="C69" s="150">
        <v>25</v>
      </c>
      <c r="D69" s="150">
        <v>25</v>
      </c>
      <c r="E69" s="250" t="s">
        <v>78</v>
      </c>
      <c r="F69" s="241" t="s">
        <v>217</v>
      </c>
      <c r="G69" s="151">
        <v>253</v>
      </c>
      <c r="H69" s="151">
        <v>256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7</v>
      </c>
      <c r="D71" s="150">
        <v>7</v>
      </c>
      <c r="E71" s="252" t="s">
        <v>46</v>
      </c>
      <c r="F71" s="272" t="s">
        <v>224</v>
      </c>
      <c r="G71" s="160">
        <f>G59+G60+G61+G69+G70</f>
        <v>1934</v>
      </c>
      <c r="H71" s="160">
        <f>H59+H60+H61+H69+H70</f>
        <v>1837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>
        <v>2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28</v>
      </c>
      <c r="D74" s="150">
        <v>32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600</v>
      </c>
      <c r="D75" s="154">
        <f>SUM(D67:D74)</f>
        <v>602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3205</v>
      </c>
      <c r="D78" s="154">
        <f>SUM(D79:D81)</f>
        <v>3206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1934</v>
      </c>
      <c r="H79" s="161">
        <f>H71+H74+H75+H76</f>
        <v>1837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>
        <v>3205</v>
      </c>
      <c r="D81" s="150">
        <v>3206</v>
      </c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3205</v>
      </c>
      <c r="D84" s="154">
        <f>D83+D82+D78</f>
        <v>3206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27</v>
      </c>
      <c r="D87" s="150">
        <v>13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</v>
      </c>
      <c r="D88" s="150"/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28</v>
      </c>
      <c r="D91" s="154">
        <f>SUM(D87:D90)</f>
        <v>13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3849</v>
      </c>
      <c r="D93" s="154">
        <f>D64+D75+D84+D91+D92</f>
        <v>3825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33576</v>
      </c>
      <c r="D94" s="163">
        <f>D93+D55</f>
        <v>33566</v>
      </c>
      <c r="E94" s="448" t="s">
        <v>270</v>
      </c>
      <c r="F94" s="288" t="s">
        <v>271</v>
      </c>
      <c r="G94" s="164">
        <f>G36+G39+G55+G79</f>
        <v>33576</v>
      </c>
      <c r="H94" s="164">
        <f>H36+H39+H55+H79</f>
        <v>33566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849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4" t="s">
        <v>879</v>
      </c>
      <c r="B98" s="431"/>
      <c r="C98" s="583" t="s">
        <v>861</v>
      </c>
      <c r="D98" s="583"/>
      <c r="E98" s="583"/>
      <c r="F98" s="424"/>
      <c r="G98" s="170"/>
      <c r="H98" s="171"/>
      <c r="M98" s="156"/>
    </row>
    <row r="99" spans="3:8" ht="15" customHeight="1">
      <c r="C99" s="44"/>
      <c r="D99" s="424" t="s">
        <v>883</v>
      </c>
      <c r="H99" s="574"/>
    </row>
    <row r="100" spans="1:8" ht="12.75">
      <c r="A100" s="172"/>
      <c r="B100" s="172"/>
      <c r="H100" s="168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4">
      <selection activeCell="E57" sqref="E5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1" t="str">
        <f>'справка №1-БАЛАНС'!E3</f>
        <v>КОРПОРАЦИЯ ЗА ТЕХНОЛОГИИ И ИНОВАЦИИ "СЪЕДИНЕНИЕ" АД СОФИЯ</v>
      </c>
      <c r="C2" s="591"/>
      <c r="D2" s="591"/>
      <c r="E2" s="591"/>
      <c r="F2" s="579" t="s">
        <v>2</v>
      </c>
      <c r="G2" s="579"/>
      <c r="H2" s="525">
        <f>'справка №1-БАЛАНС'!H3</f>
        <v>115086942</v>
      </c>
    </row>
    <row r="3" spans="1:8" ht="15">
      <c r="A3" s="466" t="s">
        <v>274</v>
      </c>
      <c r="B3" s="591" t="str">
        <f>'справка №1-БАЛАНС'!E4</f>
        <v>НЕКОНСОЛИДИРАН</v>
      </c>
      <c r="C3" s="591"/>
      <c r="D3" s="591"/>
      <c r="E3" s="591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78">
        <f>'справка №1-БАЛАНС'!E5</f>
        <v>39994</v>
      </c>
      <c r="C4" s="578"/>
      <c r="D4" s="578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13</v>
      </c>
      <c r="D9" s="45">
        <v>25</v>
      </c>
      <c r="E9" s="297" t="s">
        <v>284</v>
      </c>
      <c r="F9" s="548" t="s">
        <v>285</v>
      </c>
      <c r="G9" s="549"/>
      <c r="H9" s="549">
        <v>2</v>
      </c>
    </row>
    <row r="10" spans="1:8" ht="12">
      <c r="A10" s="297" t="s">
        <v>286</v>
      </c>
      <c r="B10" s="298" t="s">
        <v>287</v>
      </c>
      <c r="C10" s="45">
        <v>102</v>
      </c>
      <c r="D10" s="45">
        <v>128</v>
      </c>
      <c r="E10" s="297" t="s">
        <v>288</v>
      </c>
      <c r="F10" s="548" t="s">
        <v>289</v>
      </c>
      <c r="G10" s="549"/>
      <c r="H10" s="549">
        <v>1</v>
      </c>
    </row>
    <row r="11" spans="1:8" ht="12">
      <c r="A11" s="297" t="s">
        <v>290</v>
      </c>
      <c r="B11" s="298" t="s">
        <v>291</v>
      </c>
      <c r="C11" s="45">
        <v>5</v>
      </c>
      <c r="D11" s="45">
        <v>5</v>
      </c>
      <c r="E11" s="299" t="s">
        <v>292</v>
      </c>
      <c r="F11" s="548" t="s">
        <v>293</v>
      </c>
      <c r="G11" s="549">
        <v>102</v>
      </c>
      <c r="H11" s="549">
        <v>96</v>
      </c>
    </row>
    <row r="12" spans="1:8" ht="12">
      <c r="A12" s="297" t="s">
        <v>294</v>
      </c>
      <c r="B12" s="298" t="s">
        <v>295</v>
      </c>
      <c r="C12" s="45">
        <v>25</v>
      </c>
      <c r="D12" s="45">
        <v>55</v>
      </c>
      <c r="E12" s="299" t="s">
        <v>78</v>
      </c>
      <c r="F12" s="548" t="s">
        <v>296</v>
      </c>
      <c r="G12" s="549">
        <v>2</v>
      </c>
      <c r="H12" s="549">
        <v>99</v>
      </c>
    </row>
    <row r="13" spans="1:18" ht="12">
      <c r="A13" s="297" t="s">
        <v>297</v>
      </c>
      <c r="B13" s="298" t="s">
        <v>298</v>
      </c>
      <c r="C13" s="45">
        <v>5</v>
      </c>
      <c r="D13" s="45">
        <v>9</v>
      </c>
      <c r="E13" s="300" t="s">
        <v>51</v>
      </c>
      <c r="F13" s="550" t="s">
        <v>299</v>
      </c>
      <c r="G13" s="547">
        <f>SUM(G9:G12)</f>
        <v>104</v>
      </c>
      <c r="H13" s="547">
        <f>SUM(H9:H12)</f>
        <v>198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/>
      <c r="D14" s="45">
        <v>5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>
        <v>-12</v>
      </c>
      <c r="D15" s="46">
        <v>1</v>
      </c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16</v>
      </c>
      <c r="D16" s="46">
        <v>13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154</v>
      </c>
      <c r="D19" s="48">
        <f>SUM(D9:D15)+D16</f>
        <v>241</v>
      </c>
      <c r="E19" s="303" t="s">
        <v>316</v>
      </c>
      <c r="F19" s="551" t="s">
        <v>317</v>
      </c>
      <c r="G19" s="549">
        <v>25</v>
      </c>
      <c r="H19" s="549">
        <v>32</v>
      </c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>
        <v>2</v>
      </c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>
        <v>144</v>
      </c>
    </row>
    <row r="22" spans="1:8" ht="24">
      <c r="A22" s="303" t="s">
        <v>323</v>
      </c>
      <c r="B22" s="304" t="s">
        <v>324</v>
      </c>
      <c r="C22" s="45">
        <v>97</v>
      </c>
      <c r="D22" s="45">
        <v>102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>
        <v>5</v>
      </c>
      <c r="D23" s="45">
        <v>20</v>
      </c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27</v>
      </c>
      <c r="H24" s="547">
        <f>SUM(H19:H23)</f>
        <v>176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2</v>
      </c>
      <c r="D25" s="45"/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104</v>
      </c>
      <c r="D26" s="48">
        <f>SUM(D22:D25)</f>
        <v>122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258</v>
      </c>
      <c r="D28" s="49">
        <f>D26+D19</f>
        <v>363</v>
      </c>
      <c r="E28" s="126" t="s">
        <v>338</v>
      </c>
      <c r="F28" s="553" t="s">
        <v>339</v>
      </c>
      <c r="G28" s="547">
        <f>G13+G15+G24</f>
        <v>131</v>
      </c>
      <c r="H28" s="547">
        <f>H13+H15+H24</f>
        <v>374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11</v>
      </c>
      <c r="E30" s="126" t="s">
        <v>342</v>
      </c>
      <c r="F30" s="553" t="s">
        <v>343</v>
      </c>
      <c r="G30" s="52">
        <f>IF((C28-G28)&gt;0,C28-G28,0)</f>
        <v>127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5" t="s">
        <v>344</v>
      </c>
      <c r="C31" s="45"/>
      <c r="D31" s="45"/>
      <c r="E31" s="295" t="s">
        <v>853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258</v>
      </c>
      <c r="D33" s="48">
        <f>D28+D31+D32</f>
        <v>363</v>
      </c>
      <c r="E33" s="126" t="s">
        <v>352</v>
      </c>
      <c r="F33" s="553" t="s">
        <v>353</v>
      </c>
      <c r="G33" s="52">
        <f>G32+G31+G28</f>
        <v>131</v>
      </c>
      <c r="H33" s="52">
        <f>H32+H31+H28</f>
        <v>374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11</v>
      </c>
      <c r="E34" s="127" t="s">
        <v>356</v>
      </c>
      <c r="F34" s="553" t="s">
        <v>357</v>
      </c>
      <c r="G34" s="547">
        <f>IF((C33-G33)&gt;0,C33-G33,0)</f>
        <v>127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0</v>
      </c>
      <c r="D39" s="459">
        <f>+IF((H33-D33-D35)&gt;0,H33-D33-D35,0)</f>
        <v>11</v>
      </c>
      <c r="E39" s="312" t="s">
        <v>368</v>
      </c>
      <c r="F39" s="557" t="s">
        <v>369</v>
      </c>
      <c r="G39" s="558">
        <f>IF(G34&gt;0,IF(C35+G34&lt;0,0,C35+G34),IF(C34-C35&lt;0,C35-C34,0))</f>
        <v>127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11</v>
      </c>
      <c r="E41" s="126" t="s">
        <v>375</v>
      </c>
      <c r="F41" s="570" t="s">
        <v>376</v>
      </c>
      <c r="G41" s="51">
        <f>IF(C39=0,IF(G39-G40&gt;0,G39-G40+C40,0),IF(C39-C40&lt;0,C40-C39+G40,0))</f>
        <v>127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258</v>
      </c>
      <c r="D42" s="52">
        <f>D33+D35+D39</f>
        <v>374</v>
      </c>
      <c r="E42" s="127" t="s">
        <v>379</v>
      </c>
      <c r="F42" s="128" t="s">
        <v>380</v>
      </c>
      <c r="G42" s="52">
        <f>G39+G33</f>
        <v>258</v>
      </c>
      <c r="H42" s="52">
        <f>H39+H33</f>
        <v>374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80" t="s">
        <v>858</v>
      </c>
      <c r="B45" s="580"/>
      <c r="C45" s="580"/>
      <c r="D45" s="580"/>
      <c r="E45" s="580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576">
        <v>40016</v>
      </c>
      <c r="C48" s="426" t="s">
        <v>381</v>
      </c>
      <c r="D48" s="589"/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 t="s">
        <v>883</v>
      </c>
      <c r="E49" s="559"/>
      <c r="F49" s="559"/>
      <c r="G49" s="562"/>
      <c r="H49" s="562"/>
    </row>
    <row r="50" spans="1:8" ht="12.75" customHeight="1">
      <c r="A50" s="560"/>
      <c r="B50" s="561"/>
      <c r="C50" s="575"/>
      <c r="D50" s="590"/>
      <c r="E50" s="590"/>
      <c r="F50" s="590"/>
      <c r="G50" s="590"/>
      <c r="H50" s="590"/>
    </row>
    <row r="51" spans="1:8" ht="12">
      <c r="A51" s="563"/>
      <c r="B51" s="559"/>
      <c r="C51" s="427" t="s">
        <v>779</v>
      </c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 t="s">
        <v>865</v>
      </c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27" sqref="C2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КОРПОРАЦИЯ ЗА ТЕХНОЛОГИИ И ИНОВАЦИИ "СЪЕДИНЕНИЕ" АД СОФИЯ</v>
      </c>
      <c r="C4" s="540" t="s">
        <v>2</v>
      </c>
      <c r="D4" s="540">
        <f>'справка №1-БАЛАНС'!H3</f>
        <v>115086942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39994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138</v>
      </c>
      <c r="D10" s="53">
        <v>62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-166</v>
      </c>
      <c r="D11" s="53">
        <v>-67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>
        <v>21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/>
      <c r="D13" s="53">
        <v>-31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-5</v>
      </c>
      <c r="D14" s="53">
        <v>23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1</v>
      </c>
      <c r="D19" s="53">
        <v>-28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-32</v>
      </c>
      <c r="D20" s="54">
        <f>SUM(D10:D19)</f>
        <v>-20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>
        <v>-4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6</v>
      </c>
      <c r="D25" s="53">
        <v>10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1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-2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2</v>
      </c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7</v>
      </c>
      <c r="D32" s="54">
        <f>SUM(D22:D31)</f>
        <v>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>
        <v>180</v>
      </c>
      <c r="D36" s="53">
        <v>41</v>
      </c>
      <c r="E36" s="129"/>
      <c r="F36" s="129"/>
    </row>
    <row r="37" spans="1:6" ht="12">
      <c r="A37" s="331" t="s">
        <v>437</v>
      </c>
      <c r="B37" s="332" t="s">
        <v>438</v>
      </c>
      <c r="C37" s="53">
        <v>-140</v>
      </c>
      <c r="D37" s="53">
        <v>-35</v>
      </c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/>
      <c r="D39" s="53"/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/>
      <c r="D41" s="53">
        <v>-3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40</v>
      </c>
      <c r="D42" s="54">
        <f>SUM(D34:D41)</f>
        <v>3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15</v>
      </c>
      <c r="D43" s="54">
        <f>D42+D32+D20</f>
        <v>-11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13</v>
      </c>
      <c r="D44" s="131">
        <v>25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28</v>
      </c>
      <c r="D45" s="54">
        <f>D44+D43</f>
        <v>14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28</v>
      </c>
      <c r="D46" s="55">
        <v>14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880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81"/>
      <c r="D50" s="581"/>
      <c r="G50" s="132"/>
      <c r="H50" s="132"/>
    </row>
    <row r="51" spans="1:8" ht="12">
      <c r="A51" s="317"/>
      <c r="B51" s="424" t="s">
        <v>883</v>
      </c>
      <c r="C51" s="318"/>
      <c r="D51" s="318"/>
      <c r="G51" s="132"/>
      <c r="H51" s="132"/>
    </row>
    <row r="52" spans="1:8" ht="12">
      <c r="A52" s="317"/>
      <c r="B52" s="435" t="s">
        <v>779</v>
      </c>
      <c r="C52" s="581"/>
      <c r="D52" s="581"/>
      <c r="G52" s="132"/>
      <c r="H52" s="132"/>
    </row>
    <row r="53" spans="1:8" ht="12">
      <c r="A53" s="317"/>
      <c r="B53" s="424" t="s">
        <v>865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F19" sqref="F1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82" t="s">
        <v>459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93" t="str">
        <f>'справка №1-БАЛАНС'!E3</f>
        <v>КОРПОРАЦИЯ ЗА ТЕХНОЛОГИИ И ИНОВАЦИИ "СЪЕДИНЕНИЕ" АД СОФИЯ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115086942</v>
      </c>
      <c r="N3" s="1"/>
    </row>
    <row r="4" spans="1:15" s="531" customFormat="1" ht="13.5" customHeight="1">
      <c r="A4" s="466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7">
        <f>'справка №1-БАЛАНС'!E5</f>
        <v>39994</v>
      </c>
      <c r="C5" s="597"/>
      <c r="D5" s="597"/>
      <c r="E5" s="597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461</v>
      </c>
      <c r="E6" s="5"/>
      <c r="F6" s="5"/>
      <c r="G6" s="5"/>
      <c r="H6" s="5"/>
      <c r="I6" s="5" t="s">
        <v>462</v>
      </c>
      <c r="J6" s="198"/>
      <c r="K6" s="185"/>
      <c r="L6" s="176"/>
      <c r="M6" s="179"/>
      <c r="N6" s="134"/>
    </row>
    <row r="7" spans="1:14" s="532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5" t="s">
        <v>468</v>
      </c>
      <c r="G7" s="5"/>
      <c r="H7" s="5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474</v>
      </c>
      <c r="G8" s="4" t="s">
        <v>475</v>
      </c>
      <c r="H8" s="4" t="s">
        <v>476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477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478</v>
      </c>
      <c r="L10" s="7" t="s">
        <v>111</v>
      </c>
      <c r="M10" s="8" t="s">
        <v>119</v>
      </c>
      <c r="N10" s="6"/>
    </row>
    <row r="11" spans="1:23" ht="15.75" customHeight="1">
      <c r="A11" s="9" t="s">
        <v>479</v>
      </c>
      <c r="B11" s="16" t="s">
        <v>480</v>
      </c>
      <c r="C11" s="57">
        <f>'справка №1-БАЛАНС'!H17</f>
        <v>12000</v>
      </c>
      <c r="D11" s="57">
        <f>'справка №1-БАЛАНС'!H19</f>
        <v>107</v>
      </c>
      <c r="E11" s="57">
        <f>'справка №1-БАЛАНС'!H20</f>
        <v>0</v>
      </c>
      <c r="F11" s="57">
        <f>'справка №1-БАЛАНС'!H22</f>
        <v>1018</v>
      </c>
      <c r="G11" s="57">
        <f>'справка №1-БАЛАНС'!H23</f>
        <v>0</v>
      </c>
      <c r="H11" s="59">
        <v>16</v>
      </c>
      <c r="I11" s="57">
        <f>'справка №1-БАЛАНС'!H28+'справка №1-БАЛАНС'!H31</f>
        <v>14034</v>
      </c>
      <c r="J11" s="57">
        <f>'справка №1-БАЛАНС'!H29+'справка №1-БАЛАНС'!H32</f>
        <v>0</v>
      </c>
      <c r="K11" s="59"/>
      <c r="L11" s="343">
        <f>SUM(C11:K11)</f>
        <v>27175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483</v>
      </c>
      <c r="B13" s="7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485</v>
      </c>
      <c r="B14" s="7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487</v>
      </c>
      <c r="B15" s="16" t="s">
        <v>488</v>
      </c>
      <c r="C15" s="60">
        <f>C11+C12</f>
        <v>12000</v>
      </c>
      <c r="D15" s="60">
        <f aca="true" t="shared" si="2" ref="D15:M15">D11+D12</f>
        <v>107</v>
      </c>
      <c r="E15" s="60">
        <f t="shared" si="2"/>
        <v>0</v>
      </c>
      <c r="F15" s="60">
        <f t="shared" si="2"/>
        <v>1018</v>
      </c>
      <c r="G15" s="60">
        <f t="shared" si="2"/>
        <v>0</v>
      </c>
      <c r="H15" s="60">
        <f t="shared" si="2"/>
        <v>16</v>
      </c>
      <c r="I15" s="60">
        <f t="shared" si="2"/>
        <v>14034</v>
      </c>
      <c r="J15" s="60">
        <f t="shared" si="2"/>
        <v>0</v>
      </c>
      <c r="K15" s="60">
        <f t="shared" si="2"/>
        <v>0</v>
      </c>
      <c r="L15" s="343">
        <f t="shared" si="1"/>
        <v>27175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-127</v>
      </c>
      <c r="K16" s="59"/>
      <c r="L16" s="343">
        <f t="shared" si="1"/>
        <v>-127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491</v>
      </c>
      <c r="B17" s="7" t="s">
        <v>492</v>
      </c>
      <c r="C17" s="61">
        <f>C18+C19</f>
        <v>12000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2034</v>
      </c>
      <c r="G17" s="61">
        <f t="shared" si="3"/>
        <v>0</v>
      </c>
      <c r="H17" s="61">
        <f t="shared" si="3"/>
        <v>0</v>
      </c>
      <c r="I17" s="61">
        <f t="shared" si="3"/>
        <v>-14034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495</v>
      </c>
      <c r="B19" s="17" t="s">
        <v>496</v>
      </c>
      <c r="C19" s="59">
        <v>12000</v>
      </c>
      <c r="D19" s="59"/>
      <c r="E19" s="59"/>
      <c r="F19" s="59">
        <v>2034</v>
      </c>
      <c r="G19" s="59"/>
      <c r="H19" s="59"/>
      <c r="I19" s="59">
        <v>-14034</v>
      </c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497</v>
      </c>
      <c r="B20" s="7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499</v>
      </c>
      <c r="B21" s="7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501</v>
      </c>
      <c r="B22" s="7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503</v>
      </c>
      <c r="B23" s="7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505</v>
      </c>
      <c r="B24" s="7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501</v>
      </c>
      <c r="B25" s="7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503</v>
      </c>
      <c r="B26" s="7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509</v>
      </c>
      <c r="B27" s="7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511</v>
      </c>
      <c r="B28" s="7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513</v>
      </c>
      <c r="B29" s="16" t="s">
        <v>514</v>
      </c>
      <c r="C29" s="58">
        <f>C17+C20+C21+C24+C28+C27+C15+C16</f>
        <v>24000</v>
      </c>
      <c r="D29" s="58">
        <f aca="true" t="shared" si="6" ref="D29:M29">D17+D20+D21+D24+D28+D27+D15+D16</f>
        <v>107</v>
      </c>
      <c r="E29" s="58">
        <f t="shared" si="6"/>
        <v>0</v>
      </c>
      <c r="F29" s="58">
        <f t="shared" si="6"/>
        <v>3052</v>
      </c>
      <c r="G29" s="58">
        <f t="shared" si="6"/>
        <v>0</v>
      </c>
      <c r="H29" s="58">
        <f t="shared" si="6"/>
        <v>16</v>
      </c>
      <c r="I29" s="58">
        <f t="shared" si="6"/>
        <v>0</v>
      </c>
      <c r="J29" s="58">
        <f t="shared" si="6"/>
        <v>-127</v>
      </c>
      <c r="K29" s="58">
        <f t="shared" si="6"/>
        <v>0</v>
      </c>
      <c r="L29" s="343">
        <f t="shared" si="1"/>
        <v>27048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515</v>
      </c>
      <c r="B30" s="7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517</v>
      </c>
      <c r="B31" s="7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519</v>
      </c>
      <c r="B32" s="16" t="s">
        <v>520</v>
      </c>
      <c r="C32" s="58">
        <f aca="true" t="shared" si="7" ref="C32:K32">C29+C30+C31</f>
        <v>24000</v>
      </c>
      <c r="D32" s="58">
        <f t="shared" si="7"/>
        <v>107</v>
      </c>
      <c r="E32" s="58">
        <f t="shared" si="7"/>
        <v>0</v>
      </c>
      <c r="F32" s="58">
        <f t="shared" si="7"/>
        <v>3052</v>
      </c>
      <c r="G32" s="58">
        <f t="shared" si="7"/>
        <v>0</v>
      </c>
      <c r="H32" s="58">
        <f t="shared" si="7"/>
        <v>16</v>
      </c>
      <c r="I32" s="58">
        <f t="shared" si="7"/>
        <v>0</v>
      </c>
      <c r="J32" s="58">
        <f t="shared" si="7"/>
        <v>-127</v>
      </c>
      <c r="K32" s="58">
        <f t="shared" si="7"/>
        <v>0</v>
      </c>
      <c r="L32" s="343">
        <f t="shared" si="1"/>
        <v>27048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3"/>
      <c r="L35" s="347"/>
      <c r="M35" s="347"/>
      <c r="N35" s="10"/>
    </row>
    <row r="36" spans="1:14" ht="14.25" customHeight="1">
      <c r="A36" s="453" t="s">
        <v>881</v>
      </c>
      <c r="B36" s="18"/>
      <c r="C36" s="14"/>
      <c r="D36" s="592" t="s">
        <v>381</v>
      </c>
      <c r="E36" s="592"/>
      <c r="F36" s="592"/>
      <c r="G36" s="592"/>
      <c r="H36" s="592"/>
      <c r="I36" s="592"/>
      <c r="J36" s="14" t="s">
        <v>862</v>
      </c>
      <c r="K36" s="14"/>
      <c r="L36" s="592"/>
      <c r="M36" s="592"/>
      <c r="N36" s="10"/>
    </row>
    <row r="37" spans="1:14" ht="14.25" customHeight="1">
      <c r="A37" s="535"/>
      <c r="B37" s="536"/>
      <c r="C37" s="537"/>
      <c r="D37" s="537"/>
      <c r="E37" s="424" t="s">
        <v>883</v>
      </c>
      <c r="F37" s="537"/>
      <c r="G37" s="537"/>
      <c r="H37" s="537"/>
      <c r="I37" s="537"/>
      <c r="J37" s="537"/>
      <c r="K37" s="424" t="s">
        <v>865</v>
      </c>
      <c r="L37" s="537"/>
      <c r="M37" s="347"/>
      <c r="N37" s="10"/>
    </row>
    <row r="38" spans="1:14" ht="12">
      <c r="A38" s="535"/>
      <c r="B38" s="536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F28" sqref="F28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0" t="s">
        <v>383</v>
      </c>
      <c r="B2" s="611"/>
      <c r="C2" s="612" t="str">
        <f>'справка №1-БАЛАНС'!E3</f>
        <v>КОРПОРАЦИЯ ЗА ТЕХНОЛОГИИ И ИНОВАЦИИ "СЪЕДИНЕНИЕ" АД СОФИЯ</v>
      </c>
      <c r="D2" s="612"/>
      <c r="E2" s="612"/>
      <c r="F2" s="612"/>
      <c r="G2" s="612"/>
      <c r="H2" s="61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115086942</v>
      </c>
      <c r="P2" s="482"/>
      <c r="Q2" s="482"/>
      <c r="R2" s="525"/>
    </row>
    <row r="3" spans="1:18" ht="15">
      <c r="A3" s="610" t="s">
        <v>5</v>
      </c>
      <c r="B3" s="611"/>
      <c r="C3" s="613">
        <f>'справка №1-БАЛАНС'!E5</f>
        <v>39994</v>
      </c>
      <c r="D3" s="613"/>
      <c r="E3" s="613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6" t="s">
        <v>524</v>
      </c>
      <c r="E5" s="356"/>
      <c r="F5" s="356"/>
      <c r="G5" s="356"/>
      <c r="H5" s="356" t="s">
        <v>525</v>
      </c>
      <c r="I5" s="356"/>
      <c r="J5" s="600" t="s">
        <v>526</v>
      </c>
      <c r="K5" s="356" t="s">
        <v>527</v>
      </c>
      <c r="L5" s="356"/>
      <c r="M5" s="356"/>
      <c r="N5" s="356"/>
      <c r="O5" s="356" t="s">
        <v>525</v>
      </c>
      <c r="P5" s="356"/>
      <c r="Q5" s="600" t="s">
        <v>528</v>
      </c>
      <c r="R5" s="600" t="s">
        <v>529</v>
      </c>
    </row>
    <row r="6" spans="1:18" s="99" customFormat="1" ht="48">
      <c r="A6" s="605"/>
      <c r="B6" s="606"/>
      <c r="C6" s="608"/>
      <c r="D6" s="357" t="s">
        <v>530</v>
      </c>
      <c r="E6" s="357" t="s">
        <v>531</v>
      </c>
      <c r="F6" s="357" t="s">
        <v>532</v>
      </c>
      <c r="G6" s="357" t="s">
        <v>533</v>
      </c>
      <c r="H6" s="357" t="s">
        <v>534</v>
      </c>
      <c r="I6" s="357" t="s">
        <v>535</v>
      </c>
      <c r="J6" s="601"/>
      <c r="K6" s="357" t="s">
        <v>530</v>
      </c>
      <c r="L6" s="357" t="s">
        <v>536</v>
      </c>
      <c r="M6" s="357" t="s">
        <v>537</v>
      </c>
      <c r="N6" s="357" t="s">
        <v>538</v>
      </c>
      <c r="O6" s="357" t="s">
        <v>534</v>
      </c>
      <c r="P6" s="357" t="s">
        <v>535</v>
      </c>
      <c r="Q6" s="601"/>
      <c r="R6" s="601"/>
    </row>
    <row r="7" spans="1:18" s="99" customFormat="1" ht="12">
      <c r="A7" s="359" t="s">
        <v>539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540</v>
      </c>
      <c r="B8" s="362" t="s">
        <v>541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542</v>
      </c>
      <c r="B9" s="365" t="s">
        <v>543</v>
      </c>
      <c r="C9" s="366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545</v>
      </c>
      <c r="B10" s="365" t="s">
        <v>546</v>
      </c>
      <c r="C10" s="366" t="s">
        <v>547</v>
      </c>
      <c r="D10" s="188">
        <v>2</v>
      </c>
      <c r="E10" s="188"/>
      <c r="F10" s="188"/>
      <c r="G10" s="73">
        <f aca="true" t="shared" si="2" ref="G10:G39">D10+E10-F10</f>
        <v>2</v>
      </c>
      <c r="H10" s="64"/>
      <c r="I10" s="64"/>
      <c r="J10" s="73">
        <f aca="true" t="shared" si="3" ref="J10:J39">G10+H10-I10</f>
        <v>2</v>
      </c>
      <c r="K10" s="64">
        <v>1</v>
      </c>
      <c r="L10" s="64"/>
      <c r="M10" s="64"/>
      <c r="N10" s="73">
        <f aca="true" t="shared" si="4" ref="N10:N39">K10+L10-M10</f>
        <v>1</v>
      </c>
      <c r="O10" s="64"/>
      <c r="P10" s="64"/>
      <c r="Q10" s="73">
        <f t="shared" si="0"/>
        <v>1</v>
      </c>
      <c r="R10" s="73">
        <f t="shared" si="1"/>
        <v>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548</v>
      </c>
      <c r="B11" s="365" t="s">
        <v>549</v>
      </c>
      <c r="C11" s="366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551</v>
      </c>
      <c r="B12" s="365" t="s">
        <v>552</v>
      </c>
      <c r="C12" s="366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554</v>
      </c>
      <c r="B13" s="365" t="s">
        <v>555</v>
      </c>
      <c r="C13" s="366" t="s">
        <v>556</v>
      </c>
      <c r="D13" s="188">
        <v>18</v>
      </c>
      <c r="E13" s="188"/>
      <c r="F13" s="188"/>
      <c r="G13" s="73">
        <f t="shared" si="2"/>
        <v>18</v>
      </c>
      <c r="H13" s="64"/>
      <c r="I13" s="64"/>
      <c r="J13" s="73">
        <f t="shared" si="3"/>
        <v>18</v>
      </c>
      <c r="K13" s="64">
        <v>18</v>
      </c>
      <c r="L13" s="64"/>
      <c r="M13" s="64"/>
      <c r="N13" s="73">
        <f t="shared" si="4"/>
        <v>18</v>
      </c>
      <c r="O13" s="64"/>
      <c r="P13" s="64"/>
      <c r="Q13" s="73">
        <f t="shared" si="0"/>
        <v>18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557</v>
      </c>
      <c r="B14" s="365" t="s">
        <v>558</v>
      </c>
      <c r="C14" s="366" t="s">
        <v>559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855</v>
      </c>
      <c r="B15" s="373" t="s">
        <v>856</v>
      </c>
      <c r="C15" s="455" t="s">
        <v>857</v>
      </c>
      <c r="D15" s="456">
        <v>143</v>
      </c>
      <c r="E15" s="456"/>
      <c r="F15" s="456"/>
      <c r="G15" s="73">
        <f t="shared" si="2"/>
        <v>143</v>
      </c>
      <c r="H15" s="457"/>
      <c r="I15" s="457"/>
      <c r="J15" s="73">
        <f t="shared" si="3"/>
        <v>143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143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560</v>
      </c>
      <c r="B16" s="192" t="s">
        <v>561</v>
      </c>
      <c r="C16" s="366" t="s">
        <v>562</v>
      </c>
      <c r="D16" s="188">
        <v>66</v>
      </c>
      <c r="E16" s="188"/>
      <c r="F16" s="188"/>
      <c r="G16" s="73">
        <f t="shared" si="2"/>
        <v>66</v>
      </c>
      <c r="H16" s="64"/>
      <c r="I16" s="64"/>
      <c r="J16" s="73">
        <f t="shared" si="3"/>
        <v>66</v>
      </c>
      <c r="K16" s="64">
        <v>51</v>
      </c>
      <c r="L16" s="64">
        <v>2</v>
      </c>
      <c r="M16" s="64"/>
      <c r="N16" s="73">
        <f t="shared" si="4"/>
        <v>53</v>
      </c>
      <c r="O16" s="64"/>
      <c r="P16" s="64"/>
      <c r="Q16" s="73">
        <f aca="true" t="shared" si="5" ref="Q16:Q25">N16+O16-P16</f>
        <v>53</v>
      </c>
      <c r="R16" s="73">
        <f aca="true" t="shared" si="6" ref="R16:R25">J16-Q16</f>
        <v>13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563</v>
      </c>
      <c r="C17" s="368" t="s">
        <v>564</v>
      </c>
      <c r="D17" s="193">
        <f>SUM(D9:D16)</f>
        <v>229</v>
      </c>
      <c r="E17" s="193">
        <f>SUM(E9:E16)</f>
        <v>0</v>
      </c>
      <c r="F17" s="193">
        <f>SUM(F9:F16)</f>
        <v>0</v>
      </c>
      <c r="G17" s="73">
        <f t="shared" si="2"/>
        <v>229</v>
      </c>
      <c r="H17" s="74">
        <f>SUM(H9:H16)</f>
        <v>0</v>
      </c>
      <c r="I17" s="74">
        <f>SUM(I9:I16)</f>
        <v>0</v>
      </c>
      <c r="J17" s="73">
        <f t="shared" si="3"/>
        <v>229</v>
      </c>
      <c r="K17" s="74">
        <f>SUM(K9:K16)</f>
        <v>70</v>
      </c>
      <c r="L17" s="74">
        <f>SUM(L9:L16)</f>
        <v>2</v>
      </c>
      <c r="M17" s="74">
        <f>SUM(M9:M16)</f>
        <v>0</v>
      </c>
      <c r="N17" s="73">
        <f t="shared" si="4"/>
        <v>72</v>
      </c>
      <c r="O17" s="74">
        <f>SUM(O9:O16)</f>
        <v>0</v>
      </c>
      <c r="P17" s="74">
        <f>SUM(P9:P16)</f>
        <v>0</v>
      </c>
      <c r="Q17" s="73">
        <f t="shared" si="5"/>
        <v>72</v>
      </c>
      <c r="R17" s="73">
        <f t="shared" si="6"/>
        <v>157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565</v>
      </c>
      <c r="B18" s="370" t="s">
        <v>566</v>
      </c>
      <c r="C18" s="368" t="s">
        <v>567</v>
      </c>
      <c r="D18" s="186">
        <v>4347</v>
      </c>
      <c r="E18" s="186"/>
      <c r="F18" s="186"/>
      <c r="G18" s="73">
        <f t="shared" si="2"/>
        <v>4347</v>
      </c>
      <c r="H18" s="62"/>
      <c r="I18" s="62"/>
      <c r="J18" s="73">
        <f t="shared" si="3"/>
        <v>4347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4347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568</v>
      </c>
      <c r="B19" s="370" t="s">
        <v>569</v>
      </c>
      <c r="C19" s="368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571</v>
      </c>
      <c r="B20" s="362" t="s">
        <v>572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542</v>
      </c>
      <c r="B21" s="365" t="s">
        <v>573</v>
      </c>
      <c r="C21" s="366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545</v>
      </c>
      <c r="B22" s="365" t="s">
        <v>575</v>
      </c>
      <c r="C22" s="366" t="s">
        <v>576</v>
      </c>
      <c r="D22" s="188">
        <v>4</v>
      </c>
      <c r="E22" s="188"/>
      <c r="F22" s="188"/>
      <c r="G22" s="73">
        <f t="shared" si="2"/>
        <v>4</v>
      </c>
      <c r="H22" s="64"/>
      <c r="I22" s="64"/>
      <c r="J22" s="73">
        <f t="shared" si="3"/>
        <v>4</v>
      </c>
      <c r="K22" s="64">
        <v>4</v>
      </c>
      <c r="L22" s="64"/>
      <c r="M22" s="64"/>
      <c r="N22" s="73">
        <f t="shared" si="4"/>
        <v>4</v>
      </c>
      <c r="O22" s="64"/>
      <c r="P22" s="64"/>
      <c r="Q22" s="73">
        <f t="shared" si="5"/>
        <v>4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548</v>
      </c>
      <c r="B23" s="373" t="s">
        <v>577</v>
      </c>
      <c r="C23" s="366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551</v>
      </c>
      <c r="B24" s="374" t="s">
        <v>561</v>
      </c>
      <c r="C24" s="366" t="s">
        <v>579</v>
      </c>
      <c r="D24" s="188">
        <v>37</v>
      </c>
      <c r="E24" s="188"/>
      <c r="F24" s="188"/>
      <c r="G24" s="73">
        <f t="shared" si="2"/>
        <v>37</v>
      </c>
      <c r="H24" s="64"/>
      <c r="I24" s="64"/>
      <c r="J24" s="73">
        <f t="shared" si="3"/>
        <v>37</v>
      </c>
      <c r="K24" s="64">
        <v>6</v>
      </c>
      <c r="L24" s="64">
        <v>3</v>
      </c>
      <c r="M24" s="64"/>
      <c r="N24" s="73">
        <f t="shared" si="4"/>
        <v>9</v>
      </c>
      <c r="O24" s="64"/>
      <c r="P24" s="64"/>
      <c r="Q24" s="73">
        <f t="shared" si="5"/>
        <v>9</v>
      </c>
      <c r="R24" s="73">
        <f t="shared" si="6"/>
        <v>28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836</v>
      </c>
      <c r="C25" s="375" t="s">
        <v>581</v>
      </c>
      <c r="D25" s="189">
        <f>SUM(D21:D24)</f>
        <v>41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41</v>
      </c>
      <c r="H25" s="65">
        <f t="shared" si="7"/>
        <v>0</v>
      </c>
      <c r="I25" s="65">
        <f t="shared" si="7"/>
        <v>0</v>
      </c>
      <c r="J25" s="66">
        <f t="shared" si="3"/>
        <v>41</v>
      </c>
      <c r="K25" s="65">
        <f t="shared" si="7"/>
        <v>10</v>
      </c>
      <c r="L25" s="65">
        <f t="shared" si="7"/>
        <v>3</v>
      </c>
      <c r="M25" s="65">
        <f t="shared" si="7"/>
        <v>0</v>
      </c>
      <c r="N25" s="66">
        <f t="shared" si="4"/>
        <v>13</v>
      </c>
      <c r="O25" s="65">
        <f t="shared" si="7"/>
        <v>0</v>
      </c>
      <c r="P25" s="65">
        <f t="shared" si="7"/>
        <v>0</v>
      </c>
      <c r="Q25" s="66">
        <f t="shared" si="5"/>
        <v>13</v>
      </c>
      <c r="R25" s="66">
        <f t="shared" si="6"/>
        <v>28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582</v>
      </c>
      <c r="B26" s="376" t="s">
        <v>583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542</v>
      </c>
      <c r="B27" s="378" t="s">
        <v>851</v>
      </c>
      <c r="C27" s="379" t="s">
        <v>584</v>
      </c>
      <c r="D27" s="191">
        <f>SUM(D28:D31)</f>
        <v>24823</v>
      </c>
      <c r="E27" s="191">
        <f aca="true" t="shared" si="8" ref="E27:P27">SUM(E28:E31)</f>
        <v>5</v>
      </c>
      <c r="F27" s="191">
        <f t="shared" si="8"/>
        <v>7</v>
      </c>
      <c r="G27" s="70">
        <f t="shared" si="2"/>
        <v>24821</v>
      </c>
      <c r="H27" s="69">
        <f t="shared" si="8"/>
        <v>0</v>
      </c>
      <c r="I27" s="69">
        <f t="shared" si="8"/>
        <v>0</v>
      </c>
      <c r="J27" s="70">
        <f t="shared" si="3"/>
        <v>24821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24821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585</v>
      </c>
      <c r="D28" s="188">
        <v>24820</v>
      </c>
      <c r="E28" s="188">
        <v>5</v>
      </c>
      <c r="F28" s="188">
        <v>7</v>
      </c>
      <c r="G28" s="73">
        <f t="shared" si="2"/>
        <v>24818</v>
      </c>
      <c r="H28" s="64"/>
      <c r="I28" s="64"/>
      <c r="J28" s="73">
        <f t="shared" si="3"/>
        <v>24818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24818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588</v>
      </c>
      <c r="D31" s="188">
        <v>3</v>
      </c>
      <c r="E31" s="188"/>
      <c r="F31" s="188"/>
      <c r="G31" s="73">
        <f t="shared" si="2"/>
        <v>3</v>
      </c>
      <c r="H31" s="71"/>
      <c r="I31" s="71"/>
      <c r="J31" s="73">
        <f t="shared" si="3"/>
        <v>3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545</v>
      </c>
      <c r="B32" s="378" t="s">
        <v>589</v>
      </c>
      <c r="C32" s="366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592</v>
      </c>
      <c r="C34" s="366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594</v>
      </c>
      <c r="C35" s="366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596</v>
      </c>
      <c r="C36" s="366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548</v>
      </c>
      <c r="B37" s="380" t="s">
        <v>561</v>
      </c>
      <c r="C37" s="366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852</v>
      </c>
      <c r="C38" s="368" t="s">
        <v>600</v>
      </c>
      <c r="D38" s="193">
        <f>D27+D32+D37</f>
        <v>24823</v>
      </c>
      <c r="E38" s="193">
        <f aca="true" t="shared" si="12" ref="E38:P38">E27+E32+E37</f>
        <v>5</v>
      </c>
      <c r="F38" s="193">
        <f t="shared" si="12"/>
        <v>7</v>
      </c>
      <c r="G38" s="73">
        <f t="shared" si="2"/>
        <v>24821</v>
      </c>
      <c r="H38" s="74">
        <f t="shared" si="12"/>
        <v>0</v>
      </c>
      <c r="I38" s="74">
        <f t="shared" si="12"/>
        <v>0</v>
      </c>
      <c r="J38" s="73">
        <f t="shared" si="3"/>
        <v>24821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24821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601</v>
      </c>
      <c r="B39" s="369" t="s">
        <v>602</v>
      </c>
      <c r="C39" s="368" t="s">
        <v>603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604</v>
      </c>
      <c r="C40" s="358" t="s">
        <v>605</v>
      </c>
      <c r="D40" s="437">
        <f>D17+D18+D19+D25+D38+D39</f>
        <v>29440</v>
      </c>
      <c r="E40" s="437">
        <f>E17+E18+E19+E25+E38+E39</f>
        <v>5</v>
      </c>
      <c r="F40" s="437">
        <f aca="true" t="shared" si="13" ref="F40:R40">F17+F18+F19+F25+F38+F39</f>
        <v>7</v>
      </c>
      <c r="G40" s="437">
        <f t="shared" si="13"/>
        <v>29438</v>
      </c>
      <c r="H40" s="437">
        <f t="shared" si="13"/>
        <v>0</v>
      </c>
      <c r="I40" s="437">
        <f t="shared" si="13"/>
        <v>0</v>
      </c>
      <c r="J40" s="437">
        <f t="shared" si="13"/>
        <v>29438</v>
      </c>
      <c r="K40" s="437">
        <f t="shared" si="13"/>
        <v>80</v>
      </c>
      <c r="L40" s="437">
        <f t="shared" si="13"/>
        <v>5</v>
      </c>
      <c r="M40" s="437">
        <f t="shared" si="13"/>
        <v>0</v>
      </c>
      <c r="N40" s="437">
        <f t="shared" si="13"/>
        <v>85</v>
      </c>
      <c r="O40" s="437">
        <f t="shared" si="13"/>
        <v>0</v>
      </c>
      <c r="P40" s="437">
        <f t="shared" si="13"/>
        <v>0</v>
      </c>
      <c r="Q40" s="437">
        <f t="shared" si="13"/>
        <v>85</v>
      </c>
      <c r="R40" s="437">
        <f t="shared" si="13"/>
        <v>29353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606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882</v>
      </c>
      <c r="C44" s="353"/>
      <c r="D44" s="354"/>
      <c r="E44" s="354"/>
      <c r="F44" s="354"/>
      <c r="G44" s="350"/>
      <c r="H44" s="355" t="s">
        <v>863</v>
      </c>
      <c r="I44" s="355"/>
      <c r="J44" s="355"/>
      <c r="K44" s="609"/>
      <c r="L44" s="609"/>
      <c r="M44" s="609"/>
      <c r="N44" s="609"/>
      <c r="O44" s="598" t="s">
        <v>779</v>
      </c>
      <c r="P44" s="599"/>
      <c r="Q44" s="599"/>
      <c r="R44" s="599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424" t="s">
        <v>883</v>
      </c>
      <c r="J45" s="348"/>
      <c r="K45" s="348"/>
      <c r="L45" s="348"/>
      <c r="M45" s="348"/>
      <c r="N45" s="348"/>
      <c r="O45" s="424" t="s">
        <v>865</v>
      </c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D98" sqref="AD98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383</v>
      </c>
      <c r="B3" s="620" t="str">
        <f>'справка №1-БАЛАНС'!E3</f>
        <v>КОРПОРАЦИЯ ЗА ТЕХНОЛОГИИ И ИНОВАЦИИ "СЪЕДИНЕНИЕ" АД СОФИЯ</v>
      </c>
      <c r="C3" s="621"/>
      <c r="D3" s="525" t="s">
        <v>2</v>
      </c>
      <c r="E3" s="106">
        <f>'справка №1-БАЛАНС'!H3</f>
        <v>115086942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8">
        <f>'справка №1-БАЛАНС'!E5</f>
        <v>39994</v>
      </c>
      <c r="C4" s="619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608</v>
      </c>
      <c r="B5" s="495"/>
      <c r="C5" s="496"/>
      <c r="D5" s="106"/>
      <c r="E5" s="497" t="s">
        <v>609</v>
      </c>
    </row>
    <row r="6" spans="1:14" s="99" customFormat="1" ht="12">
      <c r="A6" s="388" t="s">
        <v>463</v>
      </c>
      <c r="B6" s="389" t="s">
        <v>8</v>
      </c>
      <c r="C6" s="390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614</v>
      </c>
      <c r="B9" s="393" t="s">
        <v>615</v>
      </c>
      <c r="C9" s="107"/>
      <c r="D9" s="107"/>
      <c r="E9" s="119">
        <f>C9-D9</f>
        <v>0</v>
      </c>
      <c r="F9" s="105"/>
    </row>
    <row r="10" spans="1:6" ht="12">
      <c r="A10" s="392" t="s">
        <v>616</v>
      </c>
      <c r="B10" s="394"/>
      <c r="C10" s="103"/>
      <c r="D10" s="103"/>
      <c r="E10" s="119"/>
      <c r="F10" s="105"/>
    </row>
    <row r="11" spans="1:15" ht="12">
      <c r="A11" s="395" t="s">
        <v>617</v>
      </c>
      <c r="B11" s="396" t="s">
        <v>618</v>
      </c>
      <c r="C11" s="118">
        <f>SUM(C12:C14)</f>
        <v>370</v>
      </c>
      <c r="D11" s="118">
        <f>SUM(D12:D14)</f>
        <v>0</v>
      </c>
      <c r="E11" s="119">
        <f>SUM(E12:E14)</f>
        <v>370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619</v>
      </c>
      <c r="B12" s="396" t="s">
        <v>620</v>
      </c>
      <c r="C12" s="107">
        <v>370</v>
      </c>
      <c r="D12" s="107"/>
      <c r="E12" s="119">
        <f aca="true" t="shared" si="0" ref="E12:E42">C12-D12</f>
        <v>370</v>
      </c>
      <c r="F12" s="105"/>
    </row>
    <row r="13" spans="1:6" ht="12">
      <c r="A13" s="395" t="s">
        <v>621</v>
      </c>
      <c r="B13" s="396" t="s">
        <v>622</v>
      </c>
      <c r="C13" s="107"/>
      <c r="D13" s="107"/>
      <c r="E13" s="119">
        <f t="shared" si="0"/>
        <v>0</v>
      </c>
      <c r="F13" s="105"/>
    </row>
    <row r="14" spans="1:6" ht="12">
      <c r="A14" s="395" t="s">
        <v>623</v>
      </c>
      <c r="B14" s="396" t="s">
        <v>624</v>
      </c>
      <c r="C14" s="107"/>
      <c r="D14" s="107"/>
      <c r="E14" s="119">
        <f t="shared" si="0"/>
        <v>0</v>
      </c>
      <c r="F14" s="105"/>
    </row>
    <row r="15" spans="1:6" ht="12">
      <c r="A15" s="395" t="s">
        <v>625</v>
      </c>
      <c r="B15" s="396" t="s">
        <v>626</v>
      </c>
      <c r="C15" s="107">
        <v>1</v>
      </c>
      <c r="D15" s="107"/>
      <c r="E15" s="119">
        <f t="shared" si="0"/>
        <v>1</v>
      </c>
      <c r="F15" s="105"/>
    </row>
    <row r="16" spans="1:15" ht="12">
      <c r="A16" s="395" t="s">
        <v>627</v>
      </c>
      <c r="B16" s="396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629</v>
      </c>
      <c r="B17" s="396" t="s">
        <v>630</v>
      </c>
      <c r="C17" s="107"/>
      <c r="D17" s="107"/>
      <c r="E17" s="119">
        <f t="shared" si="0"/>
        <v>0</v>
      </c>
      <c r="F17" s="105"/>
    </row>
    <row r="18" spans="1:6" ht="12">
      <c r="A18" s="395" t="s">
        <v>623</v>
      </c>
      <c r="B18" s="396" t="s">
        <v>631</v>
      </c>
      <c r="C18" s="107"/>
      <c r="D18" s="107"/>
      <c r="E18" s="119">
        <f t="shared" si="0"/>
        <v>0</v>
      </c>
      <c r="F18" s="105"/>
    </row>
    <row r="19" spans="1:15" ht="12">
      <c r="A19" s="397" t="s">
        <v>632</v>
      </c>
      <c r="B19" s="393" t="s">
        <v>633</v>
      </c>
      <c r="C19" s="103">
        <f>C11+C15+C16</f>
        <v>371</v>
      </c>
      <c r="D19" s="103">
        <f>D11+D15+D16</f>
        <v>0</v>
      </c>
      <c r="E19" s="117">
        <f>E11+E15+E16</f>
        <v>371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634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635</v>
      </c>
      <c r="B21" s="393" t="s">
        <v>636</v>
      </c>
      <c r="C21" s="107">
        <v>3</v>
      </c>
      <c r="D21" s="107"/>
      <c r="E21" s="119">
        <f t="shared" si="0"/>
        <v>3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637</v>
      </c>
      <c r="B23" s="398"/>
      <c r="C23" s="118"/>
      <c r="D23" s="103"/>
      <c r="E23" s="119"/>
      <c r="F23" s="105"/>
    </row>
    <row r="24" spans="1:15" ht="12">
      <c r="A24" s="395" t="s">
        <v>638</v>
      </c>
      <c r="B24" s="396" t="s">
        <v>639</v>
      </c>
      <c r="C24" s="118">
        <f>SUM(C25:C27)</f>
        <v>510</v>
      </c>
      <c r="D24" s="118">
        <f>SUM(D25:D27)</f>
        <v>510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640</v>
      </c>
      <c r="B25" s="396" t="s">
        <v>641</v>
      </c>
      <c r="C25" s="107">
        <v>127</v>
      </c>
      <c r="D25" s="107">
        <v>127</v>
      </c>
      <c r="E25" s="119">
        <f t="shared" si="0"/>
        <v>0</v>
      </c>
      <c r="F25" s="105"/>
    </row>
    <row r="26" spans="1:6" ht="12">
      <c r="A26" s="395" t="s">
        <v>642</v>
      </c>
      <c r="B26" s="396" t="s">
        <v>643</v>
      </c>
      <c r="C26" s="107">
        <v>267</v>
      </c>
      <c r="D26" s="107">
        <v>267</v>
      </c>
      <c r="E26" s="119">
        <f t="shared" si="0"/>
        <v>0</v>
      </c>
      <c r="F26" s="105"/>
    </row>
    <row r="27" spans="1:6" ht="12">
      <c r="A27" s="395" t="s">
        <v>644</v>
      </c>
      <c r="B27" s="396" t="s">
        <v>645</v>
      </c>
      <c r="C27" s="107">
        <v>116</v>
      </c>
      <c r="D27" s="107">
        <v>116</v>
      </c>
      <c r="E27" s="119">
        <f t="shared" si="0"/>
        <v>0</v>
      </c>
      <c r="F27" s="105"/>
    </row>
    <row r="28" spans="1:6" ht="12">
      <c r="A28" s="395" t="s">
        <v>646</v>
      </c>
      <c r="B28" s="396" t="s">
        <v>647</v>
      </c>
      <c r="C28" s="107">
        <v>30</v>
      </c>
      <c r="D28" s="107">
        <v>30</v>
      </c>
      <c r="E28" s="119">
        <f t="shared" si="0"/>
        <v>0</v>
      </c>
      <c r="F28" s="105"/>
    </row>
    <row r="29" spans="1:6" ht="12">
      <c r="A29" s="395" t="s">
        <v>648</v>
      </c>
      <c r="B29" s="396" t="s">
        <v>649</v>
      </c>
      <c r="C29" s="107">
        <v>25</v>
      </c>
      <c r="D29" s="107">
        <v>25</v>
      </c>
      <c r="E29" s="119">
        <f t="shared" si="0"/>
        <v>0</v>
      </c>
      <c r="F29" s="105"/>
    </row>
    <row r="30" spans="1:6" ht="12">
      <c r="A30" s="395" t="s">
        <v>650</v>
      </c>
      <c r="B30" s="396" t="s">
        <v>651</v>
      </c>
      <c r="C30" s="107"/>
      <c r="D30" s="107"/>
      <c r="E30" s="119">
        <f t="shared" si="0"/>
        <v>0</v>
      </c>
      <c r="F30" s="105"/>
    </row>
    <row r="31" spans="1:6" ht="12">
      <c r="A31" s="395" t="s">
        <v>652</v>
      </c>
      <c r="B31" s="396" t="s">
        <v>653</v>
      </c>
      <c r="C31" s="107"/>
      <c r="D31" s="107"/>
      <c r="E31" s="119">
        <f t="shared" si="0"/>
        <v>0</v>
      </c>
      <c r="F31" s="105"/>
    </row>
    <row r="32" spans="1:6" ht="12">
      <c r="A32" s="395" t="s">
        <v>654</v>
      </c>
      <c r="B32" s="396" t="s">
        <v>655</v>
      </c>
      <c r="C32" s="107">
        <v>7</v>
      </c>
      <c r="D32" s="107">
        <v>7</v>
      </c>
      <c r="E32" s="119">
        <f t="shared" si="0"/>
        <v>0</v>
      </c>
      <c r="F32" s="105"/>
    </row>
    <row r="33" spans="1:15" ht="12">
      <c r="A33" s="395" t="s">
        <v>656</v>
      </c>
      <c r="B33" s="396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658</v>
      </c>
      <c r="B34" s="396" t="s">
        <v>659</v>
      </c>
      <c r="C34" s="107"/>
      <c r="D34" s="107"/>
      <c r="E34" s="119">
        <f t="shared" si="0"/>
        <v>0</v>
      </c>
      <c r="F34" s="105"/>
    </row>
    <row r="35" spans="1:6" ht="12">
      <c r="A35" s="395" t="s">
        <v>660</v>
      </c>
      <c r="B35" s="396" t="s">
        <v>661</v>
      </c>
      <c r="C35" s="107"/>
      <c r="D35" s="107"/>
      <c r="E35" s="119">
        <f t="shared" si="0"/>
        <v>0</v>
      </c>
      <c r="F35" s="105"/>
    </row>
    <row r="36" spans="1:6" ht="12">
      <c r="A36" s="395" t="s">
        <v>662</v>
      </c>
      <c r="B36" s="396" t="s">
        <v>663</v>
      </c>
      <c r="C36" s="107"/>
      <c r="D36" s="107"/>
      <c r="E36" s="119">
        <f t="shared" si="0"/>
        <v>0</v>
      </c>
      <c r="F36" s="105"/>
    </row>
    <row r="37" spans="1:6" ht="12">
      <c r="A37" s="395" t="s">
        <v>664</v>
      </c>
      <c r="B37" s="396" t="s">
        <v>665</v>
      </c>
      <c r="C37" s="107"/>
      <c r="D37" s="107"/>
      <c r="E37" s="119">
        <f t="shared" si="0"/>
        <v>0</v>
      </c>
      <c r="F37" s="105"/>
    </row>
    <row r="38" spans="1:15" ht="12">
      <c r="A38" s="395" t="s">
        <v>666</v>
      </c>
      <c r="B38" s="396" t="s">
        <v>667</v>
      </c>
      <c r="C38" s="118">
        <f>SUM(C39:C42)</f>
        <v>28</v>
      </c>
      <c r="D38" s="104">
        <f>SUM(D39:D42)</f>
        <v>28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668</v>
      </c>
      <c r="B39" s="396" t="s">
        <v>669</v>
      </c>
      <c r="C39" s="107"/>
      <c r="D39" s="107"/>
      <c r="E39" s="119">
        <f t="shared" si="0"/>
        <v>0</v>
      </c>
      <c r="F39" s="105"/>
    </row>
    <row r="40" spans="1:6" ht="12">
      <c r="A40" s="395" t="s">
        <v>670</v>
      </c>
      <c r="B40" s="396" t="s">
        <v>671</v>
      </c>
      <c r="C40" s="107"/>
      <c r="D40" s="107"/>
      <c r="E40" s="119">
        <f t="shared" si="0"/>
        <v>0</v>
      </c>
      <c r="F40" s="105"/>
    </row>
    <row r="41" spans="1:6" ht="12">
      <c r="A41" s="395" t="s">
        <v>672</v>
      </c>
      <c r="B41" s="396" t="s">
        <v>673</v>
      </c>
      <c r="C41" s="107"/>
      <c r="D41" s="107"/>
      <c r="E41" s="119">
        <f t="shared" si="0"/>
        <v>0</v>
      </c>
      <c r="F41" s="105"/>
    </row>
    <row r="42" spans="1:6" ht="12">
      <c r="A42" s="395" t="s">
        <v>674</v>
      </c>
      <c r="B42" s="396" t="s">
        <v>675</v>
      </c>
      <c r="C42" s="107">
        <v>28</v>
      </c>
      <c r="D42" s="107">
        <v>28</v>
      </c>
      <c r="E42" s="119">
        <f t="shared" si="0"/>
        <v>0</v>
      </c>
      <c r="F42" s="105"/>
    </row>
    <row r="43" spans="1:15" ht="12">
      <c r="A43" s="397" t="s">
        <v>676</v>
      </c>
      <c r="B43" s="393" t="s">
        <v>677</v>
      </c>
      <c r="C43" s="103">
        <f>C24+C28+C29+C31+C30+C32+C33+C38</f>
        <v>600</v>
      </c>
      <c r="D43" s="103">
        <f>D24+D28+D29+D31+D30+D32+D33+D38</f>
        <v>600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678</v>
      </c>
      <c r="B44" s="394" t="s">
        <v>679</v>
      </c>
      <c r="C44" s="102">
        <f>C43+C21+C19+C9</f>
        <v>974</v>
      </c>
      <c r="D44" s="102">
        <f>D43+D21+D19+D9</f>
        <v>600</v>
      </c>
      <c r="E44" s="117">
        <f>E43+E21+E19+E9</f>
        <v>374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680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8</v>
      </c>
      <c r="C48" s="403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8"/>
      <c r="B49" s="391"/>
      <c r="C49" s="403"/>
      <c r="D49" s="392" t="s">
        <v>612</v>
      </c>
      <c r="E49" s="392" t="s">
        <v>613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684</v>
      </c>
      <c r="B51" s="398"/>
      <c r="C51" s="102"/>
      <c r="D51" s="102"/>
      <c r="E51" s="102"/>
      <c r="F51" s="404"/>
    </row>
    <row r="52" spans="1:16" ht="24">
      <c r="A52" s="395" t="s">
        <v>685</v>
      </c>
      <c r="B52" s="396" t="s">
        <v>686</v>
      </c>
      <c r="C52" s="102">
        <f>SUM(C53:C55)</f>
        <v>1847</v>
      </c>
      <c r="D52" s="102">
        <f>SUM(D53:D55)</f>
        <v>0</v>
      </c>
      <c r="E52" s="118">
        <f>C52-D52</f>
        <v>1847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687</v>
      </c>
      <c r="B53" s="396" t="s">
        <v>688</v>
      </c>
      <c r="C53" s="107">
        <v>1847</v>
      </c>
      <c r="D53" s="107"/>
      <c r="E53" s="118">
        <f>C53-D53</f>
        <v>1847</v>
      </c>
      <c r="F53" s="107"/>
    </row>
    <row r="54" spans="1:6" ht="12">
      <c r="A54" s="395" t="s">
        <v>689</v>
      </c>
      <c r="B54" s="396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674</v>
      </c>
      <c r="B55" s="396" t="s">
        <v>691</v>
      </c>
      <c r="C55" s="107"/>
      <c r="D55" s="107"/>
      <c r="E55" s="118">
        <f t="shared" si="1"/>
        <v>0</v>
      </c>
      <c r="F55" s="107"/>
    </row>
    <row r="56" spans="1:16" ht="24">
      <c r="A56" s="395" t="s">
        <v>692</v>
      </c>
      <c r="B56" s="396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694</v>
      </c>
      <c r="B57" s="396" t="s">
        <v>695</v>
      </c>
      <c r="C57" s="107"/>
      <c r="D57" s="107"/>
      <c r="E57" s="118">
        <f t="shared" si="1"/>
        <v>0</v>
      </c>
      <c r="F57" s="107"/>
    </row>
    <row r="58" spans="1:6" ht="12">
      <c r="A58" s="405" t="s">
        <v>696</v>
      </c>
      <c r="B58" s="396" t="s">
        <v>697</v>
      </c>
      <c r="C58" s="108"/>
      <c r="D58" s="108"/>
      <c r="E58" s="118">
        <f t="shared" si="1"/>
        <v>0</v>
      </c>
      <c r="F58" s="108"/>
    </row>
    <row r="59" spans="1:6" ht="12">
      <c r="A59" s="405" t="s">
        <v>698</v>
      </c>
      <c r="B59" s="396" t="s">
        <v>699</v>
      </c>
      <c r="C59" s="107"/>
      <c r="D59" s="107"/>
      <c r="E59" s="118">
        <f t="shared" si="1"/>
        <v>0</v>
      </c>
      <c r="F59" s="107"/>
    </row>
    <row r="60" spans="1:6" ht="12">
      <c r="A60" s="405" t="s">
        <v>696</v>
      </c>
      <c r="B60" s="396" t="s">
        <v>700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701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702</v>
      </c>
      <c r="C62" s="107"/>
      <c r="D62" s="107"/>
      <c r="E62" s="118">
        <f t="shared" si="1"/>
        <v>0</v>
      </c>
      <c r="F62" s="109"/>
    </row>
    <row r="63" spans="1:6" ht="12">
      <c r="A63" s="395" t="s">
        <v>703</v>
      </c>
      <c r="B63" s="396" t="s">
        <v>704</v>
      </c>
      <c r="C63" s="107"/>
      <c r="D63" s="107"/>
      <c r="E63" s="118">
        <f t="shared" si="1"/>
        <v>0</v>
      </c>
      <c r="F63" s="109"/>
    </row>
    <row r="64" spans="1:6" ht="12">
      <c r="A64" s="395" t="s">
        <v>705</v>
      </c>
      <c r="B64" s="396" t="s">
        <v>706</v>
      </c>
      <c r="C64" s="107"/>
      <c r="D64" s="107"/>
      <c r="E64" s="118">
        <f t="shared" si="1"/>
        <v>0</v>
      </c>
      <c r="F64" s="109"/>
    </row>
    <row r="65" spans="1:6" ht="12">
      <c r="A65" s="395" t="s">
        <v>707</v>
      </c>
      <c r="B65" s="396" t="s">
        <v>708</v>
      </c>
      <c r="C65" s="108"/>
      <c r="D65" s="108"/>
      <c r="E65" s="118">
        <f t="shared" si="1"/>
        <v>0</v>
      </c>
      <c r="F65" s="110"/>
    </row>
    <row r="66" spans="1:16" ht="12">
      <c r="A66" s="397" t="s">
        <v>709</v>
      </c>
      <c r="B66" s="393" t="s">
        <v>710</v>
      </c>
      <c r="C66" s="102">
        <f>C52+C56+C61+C62+C63+C64</f>
        <v>1847</v>
      </c>
      <c r="D66" s="102">
        <f>D52+D56+D61+D62+D63+D64</f>
        <v>0</v>
      </c>
      <c r="E66" s="118">
        <f t="shared" si="1"/>
        <v>1847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711</v>
      </c>
      <c r="B67" s="394"/>
      <c r="C67" s="103"/>
      <c r="D67" s="103"/>
      <c r="E67" s="118"/>
      <c r="F67" s="111"/>
    </row>
    <row r="68" spans="1:6" ht="12">
      <c r="A68" s="395" t="s">
        <v>712</v>
      </c>
      <c r="B68" s="406" t="s">
        <v>713</v>
      </c>
      <c r="C68" s="107">
        <v>2747</v>
      </c>
      <c r="D68" s="107"/>
      <c r="E68" s="118">
        <f t="shared" si="1"/>
        <v>2747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714</v>
      </c>
      <c r="B70" s="398"/>
      <c r="C70" s="103"/>
      <c r="D70" s="103"/>
      <c r="E70" s="118"/>
      <c r="F70" s="111"/>
    </row>
    <row r="71" spans="1:16" ht="24">
      <c r="A71" s="395" t="s">
        <v>685</v>
      </c>
      <c r="B71" s="396" t="s">
        <v>715</v>
      </c>
      <c r="C71" s="104">
        <f>SUM(C72:C74)</f>
        <v>1415</v>
      </c>
      <c r="D71" s="104">
        <f>SUM(D72:D74)</f>
        <v>1415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716</v>
      </c>
      <c r="B72" s="396" t="s">
        <v>717</v>
      </c>
      <c r="C72" s="107">
        <v>861</v>
      </c>
      <c r="D72" s="107">
        <v>861</v>
      </c>
      <c r="E72" s="118">
        <f t="shared" si="1"/>
        <v>0</v>
      </c>
      <c r="F72" s="109"/>
    </row>
    <row r="73" spans="1:6" ht="12">
      <c r="A73" s="395" t="s">
        <v>718</v>
      </c>
      <c r="B73" s="396" t="s">
        <v>719</v>
      </c>
      <c r="C73" s="107"/>
      <c r="D73" s="107"/>
      <c r="E73" s="118">
        <f t="shared" si="1"/>
        <v>0</v>
      </c>
      <c r="F73" s="109"/>
    </row>
    <row r="74" spans="1:6" ht="12">
      <c r="A74" s="407" t="s">
        <v>720</v>
      </c>
      <c r="B74" s="396" t="s">
        <v>721</v>
      </c>
      <c r="C74" s="107">
        <v>554</v>
      </c>
      <c r="D74" s="107">
        <v>554</v>
      </c>
      <c r="E74" s="118">
        <f t="shared" si="1"/>
        <v>0</v>
      </c>
      <c r="F74" s="109"/>
    </row>
    <row r="75" spans="1:16" ht="24">
      <c r="A75" s="395" t="s">
        <v>692</v>
      </c>
      <c r="B75" s="396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723</v>
      </c>
      <c r="B76" s="396" t="s">
        <v>724</v>
      </c>
      <c r="C76" s="107"/>
      <c r="D76" s="107"/>
      <c r="E76" s="118">
        <f t="shared" si="1"/>
        <v>0</v>
      </c>
      <c r="F76" s="107"/>
    </row>
    <row r="77" spans="1:6" ht="12">
      <c r="A77" s="395" t="s">
        <v>725</v>
      </c>
      <c r="B77" s="396" t="s">
        <v>726</v>
      </c>
      <c r="C77" s="108"/>
      <c r="D77" s="108"/>
      <c r="E77" s="118">
        <f t="shared" si="1"/>
        <v>0</v>
      </c>
      <c r="F77" s="108"/>
    </row>
    <row r="78" spans="1:6" ht="12">
      <c r="A78" s="395" t="s">
        <v>727</v>
      </c>
      <c r="B78" s="396" t="s">
        <v>728</v>
      </c>
      <c r="C78" s="107"/>
      <c r="D78" s="107"/>
      <c r="E78" s="118">
        <f t="shared" si="1"/>
        <v>0</v>
      </c>
      <c r="F78" s="107"/>
    </row>
    <row r="79" spans="1:6" ht="12">
      <c r="A79" s="395" t="s">
        <v>696</v>
      </c>
      <c r="B79" s="396" t="s">
        <v>729</v>
      </c>
      <c r="C79" s="108"/>
      <c r="D79" s="108"/>
      <c r="E79" s="118">
        <f t="shared" si="1"/>
        <v>0</v>
      </c>
      <c r="F79" s="108"/>
    </row>
    <row r="80" spans="1:16" ht="12">
      <c r="A80" s="395" t="s">
        <v>730</v>
      </c>
      <c r="B80" s="396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732</v>
      </c>
      <c r="B81" s="396" t="s">
        <v>733</v>
      </c>
      <c r="C81" s="107"/>
      <c r="D81" s="107"/>
      <c r="E81" s="118">
        <f t="shared" si="1"/>
        <v>0</v>
      </c>
      <c r="F81" s="107"/>
    </row>
    <row r="82" spans="1:6" ht="12">
      <c r="A82" s="395" t="s">
        <v>734</v>
      </c>
      <c r="B82" s="396" t="s">
        <v>735</v>
      </c>
      <c r="C82" s="107"/>
      <c r="D82" s="107"/>
      <c r="E82" s="118">
        <f t="shared" si="1"/>
        <v>0</v>
      </c>
      <c r="F82" s="107"/>
    </row>
    <row r="83" spans="1:6" ht="24">
      <c r="A83" s="395" t="s">
        <v>736</v>
      </c>
      <c r="B83" s="396" t="s">
        <v>737</v>
      </c>
      <c r="C83" s="107"/>
      <c r="D83" s="107"/>
      <c r="E83" s="118">
        <f t="shared" si="1"/>
        <v>0</v>
      </c>
      <c r="F83" s="107"/>
    </row>
    <row r="84" spans="1:6" ht="12">
      <c r="A84" s="395" t="s">
        <v>738</v>
      </c>
      <c r="B84" s="396" t="s">
        <v>739</v>
      </c>
      <c r="C84" s="107"/>
      <c r="D84" s="107"/>
      <c r="E84" s="118">
        <f t="shared" si="1"/>
        <v>0</v>
      </c>
      <c r="F84" s="107"/>
    </row>
    <row r="85" spans="1:16" ht="12">
      <c r="A85" s="395" t="s">
        <v>740</v>
      </c>
      <c r="B85" s="396" t="s">
        <v>741</v>
      </c>
      <c r="C85" s="103">
        <f>SUM(C86:C90)+C94</f>
        <v>266</v>
      </c>
      <c r="D85" s="103">
        <f>SUM(D86:D90)+D94</f>
        <v>266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742</v>
      </c>
      <c r="B86" s="396" t="s">
        <v>743</v>
      </c>
      <c r="C86" s="107">
        <v>7</v>
      </c>
      <c r="D86" s="107">
        <v>7</v>
      </c>
      <c r="E86" s="118">
        <f t="shared" si="1"/>
        <v>0</v>
      </c>
      <c r="F86" s="107"/>
    </row>
    <row r="87" spans="1:6" ht="12">
      <c r="A87" s="395" t="s">
        <v>744</v>
      </c>
      <c r="B87" s="396" t="s">
        <v>745</v>
      </c>
      <c r="C87" s="107">
        <v>76</v>
      </c>
      <c r="D87" s="107">
        <v>76</v>
      </c>
      <c r="E87" s="118">
        <f t="shared" si="1"/>
        <v>0</v>
      </c>
      <c r="F87" s="107"/>
    </row>
    <row r="88" spans="1:6" ht="12">
      <c r="A88" s="395" t="s">
        <v>746</v>
      </c>
      <c r="B88" s="396" t="s">
        <v>747</v>
      </c>
      <c r="C88" s="107"/>
      <c r="D88" s="107"/>
      <c r="E88" s="118">
        <f t="shared" si="1"/>
        <v>0</v>
      </c>
      <c r="F88" s="107"/>
    </row>
    <row r="89" spans="1:6" ht="12">
      <c r="A89" s="395" t="s">
        <v>748</v>
      </c>
      <c r="B89" s="396" t="s">
        <v>749</v>
      </c>
      <c r="C89" s="107">
        <v>116</v>
      </c>
      <c r="D89" s="107">
        <v>116</v>
      </c>
      <c r="E89" s="118">
        <f t="shared" si="1"/>
        <v>0</v>
      </c>
      <c r="F89" s="107"/>
    </row>
    <row r="90" spans="1:16" ht="12">
      <c r="A90" s="395" t="s">
        <v>750</v>
      </c>
      <c r="B90" s="396" t="s">
        <v>751</v>
      </c>
      <c r="C90" s="102">
        <f>SUM(C91:C93)</f>
        <v>48</v>
      </c>
      <c r="D90" s="102">
        <f>SUM(D91:D93)</f>
        <v>48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752</v>
      </c>
      <c r="B91" s="396" t="s">
        <v>753</v>
      </c>
      <c r="C91" s="107"/>
      <c r="D91" s="107"/>
      <c r="E91" s="118">
        <f t="shared" si="1"/>
        <v>0</v>
      </c>
      <c r="F91" s="107"/>
    </row>
    <row r="92" spans="1:6" ht="12">
      <c r="A92" s="395" t="s">
        <v>660</v>
      </c>
      <c r="B92" s="396" t="s">
        <v>754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5" t="s">
        <v>664</v>
      </c>
      <c r="B93" s="396" t="s">
        <v>755</v>
      </c>
      <c r="C93" s="107">
        <v>47</v>
      </c>
      <c r="D93" s="107">
        <v>47</v>
      </c>
      <c r="E93" s="118">
        <f t="shared" si="1"/>
        <v>0</v>
      </c>
      <c r="F93" s="107"/>
    </row>
    <row r="94" spans="1:6" ht="12">
      <c r="A94" s="395" t="s">
        <v>756</v>
      </c>
      <c r="B94" s="396" t="s">
        <v>757</v>
      </c>
      <c r="C94" s="107">
        <v>19</v>
      </c>
      <c r="D94" s="107">
        <v>19</v>
      </c>
      <c r="E94" s="118">
        <f t="shared" si="1"/>
        <v>0</v>
      </c>
      <c r="F94" s="107"/>
    </row>
    <row r="95" spans="1:6" ht="12">
      <c r="A95" s="395" t="s">
        <v>758</v>
      </c>
      <c r="B95" s="396" t="s">
        <v>759</v>
      </c>
      <c r="C95" s="107">
        <v>253</v>
      </c>
      <c r="D95" s="107">
        <v>253</v>
      </c>
      <c r="E95" s="118">
        <f t="shared" si="1"/>
        <v>0</v>
      </c>
      <c r="F95" s="109"/>
    </row>
    <row r="96" spans="1:16" ht="12">
      <c r="A96" s="397" t="s">
        <v>760</v>
      </c>
      <c r="B96" s="406" t="s">
        <v>761</v>
      </c>
      <c r="C96" s="103">
        <f>C85+C80+C75+C71+C95</f>
        <v>1934</v>
      </c>
      <c r="D96" s="103">
        <f>D85+D80+D75+D71+D95</f>
        <v>1934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762</v>
      </c>
      <c r="B97" s="394" t="s">
        <v>763</v>
      </c>
      <c r="C97" s="103">
        <f>C96+C68+C66</f>
        <v>6528</v>
      </c>
      <c r="D97" s="103">
        <f>D96+D68+D66</f>
        <v>1934</v>
      </c>
      <c r="E97" s="103">
        <f>E96+E68+E66</f>
        <v>4594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764</v>
      </c>
      <c r="B99" s="409"/>
      <c r="C99" s="112"/>
      <c r="D99" s="112"/>
      <c r="E99" s="112"/>
      <c r="F99" s="410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463</v>
      </c>
      <c r="B100" s="394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769</v>
      </c>
      <c r="B102" s="396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771</v>
      </c>
      <c r="B103" s="396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773</v>
      </c>
      <c r="B104" s="396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775</v>
      </c>
      <c r="B105" s="394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777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5" t="s">
        <v>879</v>
      </c>
      <c r="B109" s="615"/>
      <c r="C109" s="615" t="s">
        <v>817</v>
      </c>
      <c r="D109" s="615"/>
      <c r="E109" s="615"/>
      <c r="F109" s="615"/>
    </row>
    <row r="110" spans="1:6" ht="12">
      <c r="A110" s="384"/>
      <c r="B110" s="385"/>
      <c r="C110" s="424" t="s">
        <v>883</v>
      </c>
      <c r="D110" s="384"/>
      <c r="E110" s="384"/>
      <c r="F110" s="386"/>
    </row>
    <row r="111" spans="1:6" ht="12">
      <c r="A111" s="384"/>
      <c r="B111" s="385"/>
      <c r="C111" s="614" t="s">
        <v>779</v>
      </c>
      <c r="D111" s="614"/>
      <c r="E111" s="614"/>
      <c r="F111" s="614"/>
    </row>
    <row r="112" spans="1:6" ht="12">
      <c r="A112" s="348"/>
      <c r="B112" s="387"/>
      <c r="C112" s="424" t="s">
        <v>865</v>
      </c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780</v>
      </c>
      <c r="F2" s="417"/>
      <c r="G2" s="417"/>
      <c r="H2" s="415"/>
      <c r="I2" s="415"/>
    </row>
    <row r="3" spans="1:9" ht="12">
      <c r="A3" s="415"/>
      <c r="B3" s="416"/>
      <c r="C3" s="418" t="s">
        <v>781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383</v>
      </c>
      <c r="B4" s="622" t="str">
        <f>'справка №1-БАЛАНС'!E3</f>
        <v>КОРПОРАЦИЯ ЗА ТЕХНОЛОГИИ И ИНОВАЦИИ "СЪЕДИНЕНИЕ" АД СОФИЯ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115086942</v>
      </c>
    </row>
    <row r="5" spans="1:9" ht="15">
      <c r="A5" s="500" t="s">
        <v>5</v>
      </c>
      <c r="B5" s="623">
        <f>'справка №1-БАЛАНС'!E5</f>
        <v>39994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782</v>
      </c>
    </row>
    <row r="7" spans="1:9" s="519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792</v>
      </c>
      <c r="B12" s="89" t="s">
        <v>793</v>
      </c>
      <c r="C12" s="438">
        <v>28063488</v>
      </c>
      <c r="D12" s="97"/>
      <c r="E12" s="97"/>
      <c r="F12" s="97">
        <v>24813</v>
      </c>
      <c r="G12" s="97"/>
      <c r="H12" s="97"/>
      <c r="I12" s="433">
        <f>F12+G12-H12</f>
        <v>24813</v>
      </c>
    </row>
    <row r="13" spans="1:9" s="520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799</v>
      </c>
      <c r="C16" s="97"/>
      <c r="D16" s="97"/>
      <c r="E16" s="97"/>
      <c r="F16" s="97">
        <v>8</v>
      </c>
      <c r="G16" s="97"/>
      <c r="H16" s="97"/>
      <c r="I16" s="433">
        <f t="shared" si="0"/>
        <v>8</v>
      </c>
    </row>
    <row r="17" spans="1:9" s="520" customFormat="1" ht="12">
      <c r="A17" s="90" t="s">
        <v>563</v>
      </c>
      <c r="B17" s="91" t="s">
        <v>800</v>
      </c>
      <c r="C17" s="84">
        <f aca="true" t="shared" si="1" ref="C17:H17">C12+C13+C15+C16</f>
        <v>28063488</v>
      </c>
      <c r="D17" s="84">
        <f t="shared" si="1"/>
        <v>0</v>
      </c>
      <c r="E17" s="84">
        <f t="shared" si="1"/>
        <v>0</v>
      </c>
      <c r="F17" s="84">
        <f t="shared" si="1"/>
        <v>24821</v>
      </c>
      <c r="G17" s="84">
        <f t="shared" si="1"/>
        <v>0</v>
      </c>
      <c r="H17" s="84">
        <f t="shared" si="1"/>
        <v>0</v>
      </c>
      <c r="I17" s="433">
        <f t="shared" si="0"/>
        <v>24821</v>
      </c>
    </row>
    <row r="18" spans="1:9" s="520" customFormat="1" ht="12">
      <c r="A18" s="87" t="s">
        <v>801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792</v>
      </c>
      <c r="B19" s="89" t="s">
        <v>802</v>
      </c>
      <c r="C19" s="97">
        <v>181741</v>
      </c>
      <c r="D19" s="97"/>
      <c r="E19" s="97"/>
      <c r="F19" s="97">
        <v>3150</v>
      </c>
      <c r="G19" s="97"/>
      <c r="H19" s="97"/>
      <c r="I19" s="433">
        <f t="shared" si="0"/>
        <v>3150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807</v>
      </c>
      <c r="B22" s="89" t="s">
        <v>808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813</v>
      </c>
      <c r="B25" s="94" t="s">
        <v>814</v>
      </c>
      <c r="C25" s="97"/>
      <c r="D25" s="97"/>
      <c r="E25" s="97"/>
      <c r="F25" s="97">
        <v>55</v>
      </c>
      <c r="G25" s="97"/>
      <c r="H25" s="97"/>
      <c r="I25" s="433">
        <f t="shared" si="0"/>
        <v>55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580</v>
      </c>
      <c r="B26" s="91" t="s">
        <v>815</v>
      </c>
      <c r="C26" s="84">
        <f aca="true" t="shared" si="2" ref="C26:H26">SUM(C19:C25)</f>
        <v>181741</v>
      </c>
      <c r="D26" s="84">
        <f t="shared" si="2"/>
        <v>0</v>
      </c>
      <c r="E26" s="84">
        <f t="shared" si="2"/>
        <v>0</v>
      </c>
      <c r="F26" s="84">
        <f t="shared" si="2"/>
        <v>3205</v>
      </c>
      <c r="G26" s="84">
        <f t="shared" si="2"/>
        <v>0</v>
      </c>
      <c r="H26" s="84">
        <f t="shared" si="2"/>
        <v>0</v>
      </c>
      <c r="I26" s="433">
        <f t="shared" si="0"/>
        <v>3205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816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879</v>
      </c>
      <c r="B30" s="625"/>
      <c r="C30" s="625"/>
      <c r="D30" s="458" t="s">
        <v>817</v>
      </c>
      <c r="E30" s="624"/>
      <c r="F30" s="624"/>
      <c r="G30" s="624"/>
      <c r="H30" s="419" t="s">
        <v>779</v>
      </c>
      <c r="I30" s="624"/>
      <c r="J30" s="624"/>
    </row>
    <row r="31" spans="1:9" s="520" customFormat="1" ht="12">
      <c r="A31" s="348"/>
      <c r="B31" s="387"/>
      <c r="C31" s="348"/>
      <c r="D31" s="522"/>
      <c r="E31" s="424" t="s">
        <v>883</v>
      </c>
      <c r="F31" s="522"/>
      <c r="G31" s="522" t="s">
        <v>867</v>
      </c>
      <c r="H31" s="522" t="s">
        <v>159</v>
      </c>
      <c r="I31" s="424" t="s">
        <v>866</v>
      </c>
    </row>
    <row r="32" spans="1:9" s="520" customFormat="1" ht="12">
      <c r="A32" s="348"/>
      <c r="B32" s="387"/>
      <c r="C32" s="348"/>
      <c r="D32" s="522"/>
      <c r="E32" s="522"/>
      <c r="F32" s="522"/>
      <c r="G32" s="522" t="s">
        <v>868</v>
      </c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2">
      <selection activeCell="C26" sqref="C2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17.625" style="508" customWidth="1"/>
    <col min="6" max="6" width="16.2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818</v>
      </c>
      <c r="B2" s="144"/>
      <c r="C2" s="144"/>
      <c r="D2" s="144"/>
      <c r="E2" s="144"/>
      <c r="F2" s="144"/>
    </row>
    <row r="3" spans="1:6" ht="12.75" customHeight="1">
      <c r="A3" s="144" t="s">
        <v>819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9" t="str">
        <f>'справка №1-БАЛАНС'!E3</f>
        <v>КОРПОРАЦИЯ ЗА ТЕХНОЛОГИИ И ИНОВАЦИИ "СЪЕДИНЕНИЕ" АД СОФИЯ</v>
      </c>
      <c r="C5" s="629"/>
      <c r="D5" s="629"/>
      <c r="E5" s="569" t="s">
        <v>2</v>
      </c>
      <c r="F5" s="450">
        <f>'справка №1-БАЛАНС'!H3</f>
        <v>115086942</v>
      </c>
    </row>
    <row r="6" spans="1:13" ht="15" customHeight="1">
      <c r="A6" s="26" t="s">
        <v>820</v>
      </c>
      <c r="B6" s="630">
        <f>'справка №1-БАЛАНС'!E5</f>
        <v>39994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63.75">
      <c r="A8" s="30" t="s">
        <v>821</v>
      </c>
      <c r="B8" s="31" t="s">
        <v>8</v>
      </c>
      <c r="C8" s="32" t="s">
        <v>822</v>
      </c>
      <c r="D8" s="32" t="s">
        <v>823</v>
      </c>
      <c r="E8" s="32" t="s">
        <v>824</v>
      </c>
      <c r="F8" s="32" t="s">
        <v>825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826</v>
      </c>
      <c r="B10" s="34"/>
      <c r="C10" s="428"/>
      <c r="D10" s="428"/>
      <c r="E10" s="428"/>
      <c r="F10" s="428"/>
    </row>
    <row r="11" spans="1:6" ht="18" customHeight="1">
      <c r="A11" s="35" t="s">
        <v>827</v>
      </c>
      <c r="B11" s="36"/>
      <c r="C11" s="428"/>
      <c r="D11" s="428"/>
      <c r="E11" s="428"/>
      <c r="F11" s="428"/>
    </row>
    <row r="12" spans="1:6" ht="14.25" customHeight="1">
      <c r="A12" s="577" t="s">
        <v>869</v>
      </c>
      <c r="B12" s="36"/>
      <c r="C12" s="440">
        <v>6050</v>
      </c>
      <c r="D12" s="440">
        <v>66.43</v>
      </c>
      <c r="E12" s="440">
        <v>6050</v>
      </c>
      <c r="F12" s="442">
        <v>0</v>
      </c>
    </row>
    <row r="13" spans="1:6" ht="12.75">
      <c r="A13" s="577" t="s">
        <v>870</v>
      </c>
      <c r="B13" s="36"/>
      <c r="C13" s="440">
        <v>5865</v>
      </c>
      <c r="D13" s="440">
        <v>66.74</v>
      </c>
      <c r="E13" s="440">
        <v>5863</v>
      </c>
      <c r="F13" s="442">
        <f aca="true" t="shared" si="0" ref="F13:F21">C13-E13</f>
        <v>2</v>
      </c>
    </row>
    <row r="14" spans="1:6" ht="12.75">
      <c r="A14" s="577" t="s">
        <v>871</v>
      </c>
      <c r="B14" s="36"/>
      <c r="C14" s="440">
        <v>5</v>
      </c>
      <c r="D14" s="440">
        <v>100</v>
      </c>
      <c r="E14" s="440"/>
      <c r="F14" s="442">
        <f t="shared" si="0"/>
        <v>5</v>
      </c>
    </row>
    <row r="15" spans="1:6" ht="12.75">
      <c r="A15" s="577" t="s">
        <v>872</v>
      </c>
      <c r="B15" s="36"/>
      <c r="C15" s="440">
        <v>1360</v>
      </c>
      <c r="D15" s="440">
        <v>91</v>
      </c>
      <c r="E15" s="440"/>
      <c r="F15" s="442">
        <f t="shared" si="0"/>
        <v>1360</v>
      </c>
    </row>
    <row r="16" spans="1:6" ht="12.75">
      <c r="A16" s="577" t="s">
        <v>873</v>
      </c>
      <c r="B16" s="36"/>
      <c r="C16" s="440">
        <v>20</v>
      </c>
      <c r="D16" s="440">
        <v>30</v>
      </c>
      <c r="E16" s="440"/>
      <c r="F16" s="442">
        <f t="shared" si="0"/>
        <v>20</v>
      </c>
    </row>
    <row r="17" spans="1:6" ht="12.75">
      <c r="A17" s="577" t="s">
        <v>874</v>
      </c>
      <c r="B17" s="36"/>
      <c r="C17" s="440">
        <v>954</v>
      </c>
      <c r="D17" s="440">
        <v>45</v>
      </c>
      <c r="E17" s="440">
        <v>958</v>
      </c>
      <c r="F17" s="442">
        <f t="shared" si="0"/>
        <v>-4</v>
      </c>
    </row>
    <row r="18" spans="1:6" ht="12.75">
      <c r="A18" s="35" t="s">
        <v>875</v>
      </c>
      <c r="B18" s="36"/>
      <c r="C18" s="440">
        <v>883</v>
      </c>
      <c r="D18" s="440">
        <v>42</v>
      </c>
      <c r="E18" s="440"/>
      <c r="F18" s="442">
        <f t="shared" si="0"/>
        <v>883</v>
      </c>
    </row>
    <row r="19" spans="1:6" ht="12.75">
      <c r="A19" s="35" t="s">
        <v>876</v>
      </c>
      <c r="B19" s="36"/>
      <c r="C19" s="440">
        <v>150</v>
      </c>
      <c r="D19" s="440">
        <v>50</v>
      </c>
      <c r="E19" s="440"/>
      <c r="F19" s="442">
        <f t="shared" si="0"/>
        <v>150</v>
      </c>
    </row>
    <row r="20" spans="1:6" ht="12.75">
      <c r="A20" s="35" t="s">
        <v>878</v>
      </c>
      <c r="B20" s="36"/>
      <c r="C20" s="440">
        <v>9531</v>
      </c>
      <c r="D20" s="440">
        <v>46</v>
      </c>
      <c r="E20" s="440"/>
      <c r="F20" s="442">
        <f t="shared" si="0"/>
        <v>9531</v>
      </c>
    </row>
    <row r="21" spans="1:6" ht="12" customHeight="1">
      <c r="A21" s="35"/>
      <c r="B21" s="36"/>
      <c r="C21" s="440"/>
      <c r="D21" s="440"/>
      <c r="E21" s="440"/>
      <c r="F21" s="442">
        <f t="shared" si="0"/>
        <v>0</v>
      </c>
    </row>
    <row r="22" spans="1:6" ht="13.5">
      <c r="A22" s="37" t="s">
        <v>563</v>
      </c>
      <c r="B22" s="38" t="s">
        <v>830</v>
      </c>
      <c r="C22" s="428">
        <f>SUM(C12:C21)</f>
        <v>24818</v>
      </c>
      <c r="D22" s="428"/>
      <c r="E22" s="428">
        <f>SUM(E12:E21)</f>
        <v>12871</v>
      </c>
      <c r="F22" s="441">
        <f>SUM(F12:F21)</f>
        <v>11947</v>
      </c>
    </row>
    <row r="23" spans="1:16" ht="11.25" customHeight="1">
      <c r="A23" s="35" t="s">
        <v>831</v>
      </c>
      <c r="B23" s="39"/>
      <c r="C23" s="428"/>
      <c r="D23" s="428"/>
      <c r="E23" s="428"/>
      <c r="F23" s="441"/>
      <c r="G23" s="515"/>
      <c r="H23" s="515"/>
      <c r="I23" s="515"/>
      <c r="J23" s="515"/>
      <c r="K23" s="515"/>
      <c r="L23" s="515"/>
      <c r="M23" s="515"/>
      <c r="N23" s="515"/>
      <c r="O23" s="515"/>
      <c r="P23" s="515"/>
    </row>
    <row r="24" spans="1:6" ht="16.5" customHeight="1">
      <c r="A24" s="35"/>
      <c r="B24" s="36"/>
      <c r="C24" s="440"/>
      <c r="D24" s="440"/>
      <c r="E24" s="440"/>
      <c r="F24" s="442">
        <v>3</v>
      </c>
    </row>
    <row r="25" spans="1:6" ht="12.75">
      <c r="A25" s="35"/>
      <c r="B25" s="36"/>
      <c r="C25" s="440"/>
      <c r="D25" s="440"/>
      <c r="E25" s="440"/>
      <c r="F25" s="442"/>
    </row>
    <row r="26" spans="1:6" ht="12.75">
      <c r="A26" s="35"/>
      <c r="B26" s="39"/>
      <c r="C26" s="440"/>
      <c r="D26" s="440"/>
      <c r="E26" s="440"/>
      <c r="F26" s="442"/>
    </row>
    <row r="27" spans="1:6" ht="12.75">
      <c r="A27" s="35"/>
      <c r="B27" s="36"/>
      <c r="C27" s="440"/>
      <c r="D27" s="440"/>
      <c r="E27" s="440"/>
      <c r="F27" s="442"/>
    </row>
    <row r="28" spans="1:6" ht="12.75">
      <c r="A28" s="35"/>
      <c r="B28" s="36"/>
      <c r="C28" s="440"/>
      <c r="D28" s="440"/>
      <c r="E28" s="440"/>
      <c r="F28" s="442"/>
    </row>
    <row r="29" spans="1:6" ht="12.75">
      <c r="A29" s="35"/>
      <c r="B29" s="36"/>
      <c r="C29" s="440"/>
      <c r="D29" s="440"/>
      <c r="E29" s="440"/>
      <c r="F29" s="442"/>
    </row>
    <row r="30" spans="1:6" ht="12.75">
      <c r="A30" s="35"/>
      <c r="B30" s="36"/>
      <c r="C30" s="440"/>
      <c r="D30" s="440"/>
      <c r="E30" s="440"/>
      <c r="F30" s="442"/>
    </row>
    <row r="31" spans="1:6" ht="12.75">
      <c r="A31" s="35"/>
      <c r="B31" s="36"/>
      <c r="C31" s="440"/>
      <c r="D31" s="440"/>
      <c r="E31" s="440"/>
      <c r="F31" s="442"/>
    </row>
    <row r="32" spans="1:6" ht="12.75">
      <c r="A32" s="35"/>
      <c r="B32" s="36"/>
      <c r="C32" s="440"/>
      <c r="D32" s="440"/>
      <c r="E32" s="440"/>
      <c r="F32" s="442"/>
    </row>
    <row r="33" spans="1:6" ht="12.75">
      <c r="A33" s="35"/>
      <c r="B33" s="36"/>
      <c r="C33" s="440"/>
      <c r="D33" s="440"/>
      <c r="E33" s="440"/>
      <c r="F33" s="442"/>
    </row>
    <row r="34" spans="1:6" ht="12.75">
      <c r="A34" s="35"/>
      <c r="B34" s="36"/>
      <c r="C34" s="440"/>
      <c r="D34" s="440"/>
      <c r="E34" s="440"/>
      <c r="F34" s="442"/>
    </row>
    <row r="35" spans="1:6" ht="12.75">
      <c r="A35" s="35"/>
      <c r="B35" s="36"/>
      <c r="C35" s="440"/>
      <c r="D35" s="440"/>
      <c r="E35" s="440"/>
      <c r="F35" s="442"/>
    </row>
    <row r="36" spans="1:6" ht="12.75">
      <c r="A36" s="35"/>
      <c r="B36" s="36"/>
      <c r="C36" s="440"/>
      <c r="D36" s="440"/>
      <c r="E36" s="440"/>
      <c r="F36" s="442"/>
    </row>
    <row r="37" spans="1:6" ht="12.75">
      <c r="A37" s="35"/>
      <c r="B37" s="36"/>
      <c r="C37" s="440"/>
      <c r="D37" s="440"/>
      <c r="E37" s="440"/>
      <c r="F37" s="442"/>
    </row>
    <row r="38" spans="1:6" ht="12" customHeight="1">
      <c r="A38" s="35"/>
      <c r="B38" s="36"/>
      <c r="C38" s="440"/>
      <c r="D38" s="440"/>
      <c r="E38" s="440"/>
      <c r="F38" s="442"/>
    </row>
    <row r="39" spans="1:6" ht="13.5">
      <c r="A39" s="37" t="s">
        <v>580</v>
      </c>
      <c r="B39" s="38" t="s">
        <v>832</v>
      </c>
      <c r="C39" s="428">
        <f>SUM(C24:C38)</f>
        <v>0</v>
      </c>
      <c r="D39" s="428"/>
      <c r="E39" s="428">
        <f>SUM(E24:E38)</f>
        <v>0</v>
      </c>
      <c r="F39" s="441">
        <f>SUM(F24:F38)</f>
        <v>3</v>
      </c>
    </row>
    <row r="40" spans="1:16" ht="15" customHeight="1">
      <c r="A40" s="35" t="s">
        <v>833</v>
      </c>
      <c r="B40" s="39"/>
      <c r="C40" s="428"/>
      <c r="D40" s="428"/>
      <c r="E40" s="428"/>
      <c r="F40" s="441"/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2.75" customHeight="1">
      <c r="A41" s="35"/>
      <c r="B41" s="36"/>
      <c r="C41" s="440"/>
      <c r="D41" s="440"/>
      <c r="E41" s="440"/>
      <c r="F41" s="442">
        <v>586</v>
      </c>
    </row>
    <row r="42" spans="1:6" ht="12.75">
      <c r="A42" s="35"/>
      <c r="B42" s="36"/>
      <c r="C42" s="440"/>
      <c r="D42" s="440"/>
      <c r="E42" s="440"/>
      <c r="F42" s="442"/>
    </row>
    <row r="43" spans="1:6" ht="12.75">
      <c r="A43" s="35"/>
      <c r="B43" s="39"/>
      <c r="C43" s="440"/>
      <c r="D43" s="440"/>
      <c r="E43" s="440"/>
      <c r="F43" s="442"/>
    </row>
    <row r="44" spans="1:6" ht="12.75">
      <c r="A44" s="35"/>
      <c r="B44" s="39"/>
      <c r="C44" s="440"/>
      <c r="D44" s="440"/>
      <c r="E44" s="440"/>
      <c r="F44" s="442"/>
    </row>
    <row r="45" spans="1:6" ht="12.75">
      <c r="A45" s="35"/>
      <c r="B45" s="36"/>
      <c r="C45" s="440"/>
      <c r="D45" s="440"/>
      <c r="E45" s="440"/>
      <c r="F45" s="442"/>
    </row>
    <row r="46" spans="1:6" ht="12.75">
      <c r="A46" s="35"/>
      <c r="B46" s="36"/>
      <c r="C46" s="440"/>
      <c r="D46" s="440"/>
      <c r="E46" s="440"/>
      <c r="F46" s="442"/>
    </row>
    <row r="47" spans="1:6" ht="12.75">
      <c r="A47" s="35"/>
      <c r="B47" s="36"/>
      <c r="C47" s="440"/>
      <c r="D47" s="440"/>
      <c r="E47" s="440"/>
      <c r="F47" s="442"/>
    </row>
    <row r="48" spans="1:6" ht="12.75">
      <c r="A48" s="35"/>
      <c r="B48" s="36"/>
      <c r="C48" s="440"/>
      <c r="D48" s="440"/>
      <c r="E48" s="440"/>
      <c r="F48" s="442"/>
    </row>
    <row r="49" spans="1:6" ht="12.75">
      <c r="A49" s="35"/>
      <c r="B49" s="36"/>
      <c r="C49" s="440"/>
      <c r="D49" s="440"/>
      <c r="E49" s="440"/>
      <c r="F49" s="442"/>
    </row>
    <row r="50" spans="1:6" ht="12.75">
      <c r="A50" s="35"/>
      <c r="B50" s="36"/>
      <c r="C50" s="440"/>
      <c r="D50" s="440"/>
      <c r="E50" s="440"/>
      <c r="F50" s="442"/>
    </row>
    <row r="51" spans="1:6" ht="12.75">
      <c r="A51" s="35"/>
      <c r="B51" s="36"/>
      <c r="C51" s="440"/>
      <c r="D51" s="440"/>
      <c r="E51" s="440"/>
      <c r="F51" s="442"/>
    </row>
    <row r="52" spans="1:6" ht="12.75">
      <c r="A52" s="35"/>
      <c r="B52" s="36"/>
      <c r="C52" s="440"/>
      <c r="D52" s="440"/>
      <c r="E52" s="440"/>
      <c r="F52" s="442"/>
    </row>
    <row r="53" spans="1:6" ht="12.75">
      <c r="A53" s="35"/>
      <c r="B53" s="36"/>
      <c r="C53" s="440"/>
      <c r="D53" s="440"/>
      <c r="E53" s="440"/>
      <c r="F53" s="442"/>
    </row>
    <row r="54" spans="1:6" ht="12.75">
      <c r="A54" s="35"/>
      <c r="B54" s="36"/>
      <c r="C54" s="440"/>
      <c r="D54" s="440"/>
      <c r="E54" s="440"/>
      <c r="F54" s="442"/>
    </row>
    <row r="55" spans="1:6" ht="12" customHeight="1">
      <c r="A55" s="35"/>
      <c r="B55" s="36"/>
      <c r="C55" s="440"/>
      <c r="D55" s="440"/>
      <c r="E55" s="440"/>
      <c r="F55" s="442"/>
    </row>
    <row r="56" spans="1:6" ht="13.5">
      <c r="A56" s="37" t="s">
        <v>599</v>
      </c>
      <c r="B56" s="38" t="s">
        <v>834</v>
      </c>
      <c r="C56" s="428">
        <f>SUM(C41:C55)</f>
        <v>0</v>
      </c>
      <c r="D56" s="428"/>
      <c r="E56" s="428">
        <f>SUM(E41:E55)</f>
        <v>0</v>
      </c>
      <c r="F56" s="441">
        <f>SUM(F41:F55)</f>
        <v>586</v>
      </c>
    </row>
    <row r="57" spans="1:16" ht="12" customHeight="1">
      <c r="A57" s="35" t="s">
        <v>835</v>
      </c>
      <c r="B57" s="39"/>
      <c r="C57" s="428"/>
      <c r="D57" s="428"/>
      <c r="E57" s="428"/>
      <c r="F57" s="441"/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8.75" customHeight="1">
      <c r="A58" s="35" t="s">
        <v>864</v>
      </c>
      <c r="B58" s="36"/>
      <c r="C58" s="440">
        <v>3</v>
      </c>
      <c r="D58" s="440"/>
      <c r="E58" s="440"/>
      <c r="F58" s="442">
        <f>C58-E58</f>
        <v>3</v>
      </c>
    </row>
    <row r="59" spans="1:6" ht="12.75">
      <c r="A59" s="35" t="s">
        <v>545</v>
      </c>
      <c r="B59" s="39"/>
      <c r="C59" s="440"/>
      <c r="D59" s="440"/>
      <c r="E59" s="440"/>
      <c r="F59" s="442">
        <f aca="true" t="shared" si="1" ref="F59:F72">C59-E59</f>
        <v>0</v>
      </c>
    </row>
    <row r="60" spans="1:6" ht="12.75">
      <c r="A60" s="35" t="s">
        <v>548</v>
      </c>
      <c r="B60" s="39"/>
      <c r="C60" s="440"/>
      <c r="D60" s="440"/>
      <c r="E60" s="440"/>
      <c r="F60" s="442">
        <f t="shared" si="1"/>
        <v>0</v>
      </c>
    </row>
    <row r="61" spans="1:6" ht="12.75">
      <c r="A61" s="35" t="s">
        <v>551</v>
      </c>
      <c r="B61" s="39"/>
      <c r="C61" s="440"/>
      <c r="D61" s="440"/>
      <c r="E61" s="440"/>
      <c r="F61" s="442">
        <f t="shared" si="1"/>
        <v>0</v>
      </c>
    </row>
    <row r="62" spans="1:6" ht="12.75">
      <c r="A62" s="35">
        <v>5</v>
      </c>
      <c r="B62" s="36"/>
      <c r="C62" s="440"/>
      <c r="D62" s="440"/>
      <c r="E62" s="440"/>
      <c r="F62" s="442">
        <f t="shared" si="1"/>
        <v>0</v>
      </c>
    </row>
    <row r="63" spans="1:6" ht="12.75">
      <c r="A63" s="35">
        <v>6</v>
      </c>
      <c r="B63" s="36"/>
      <c r="C63" s="440"/>
      <c r="D63" s="440"/>
      <c r="E63" s="440"/>
      <c r="F63" s="442">
        <f t="shared" si="1"/>
        <v>0</v>
      </c>
    </row>
    <row r="64" spans="1:6" ht="12.75">
      <c r="A64" s="35">
        <v>7</v>
      </c>
      <c r="B64" s="36"/>
      <c r="C64" s="440"/>
      <c r="D64" s="440"/>
      <c r="E64" s="440"/>
      <c r="F64" s="442">
        <f t="shared" si="1"/>
        <v>0</v>
      </c>
    </row>
    <row r="65" spans="1:6" ht="12.75">
      <c r="A65" s="35">
        <v>8</v>
      </c>
      <c r="B65" s="36"/>
      <c r="C65" s="440"/>
      <c r="D65" s="440"/>
      <c r="E65" s="440"/>
      <c r="F65" s="442">
        <f t="shared" si="1"/>
        <v>0</v>
      </c>
    </row>
    <row r="66" spans="1:6" ht="12.75">
      <c r="A66" s="35">
        <v>9</v>
      </c>
      <c r="B66" s="36"/>
      <c r="C66" s="440"/>
      <c r="D66" s="440"/>
      <c r="E66" s="440"/>
      <c r="F66" s="442">
        <f t="shared" si="1"/>
        <v>0</v>
      </c>
    </row>
    <row r="67" spans="1:6" ht="12.75">
      <c r="A67" s="35">
        <v>10</v>
      </c>
      <c r="B67" s="36"/>
      <c r="C67" s="440"/>
      <c r="D67" s="440"/>
      <c r="E67" s="440"/>
      <c r="F67" s="442">
        <f t="shared" si="1"/>
        <v>0</v>
      </c>
    </row>
    <row r="68" spans="1:6" ht="12.75">
      <c r="A68" s="35">
        <v>11</v>
      </c>
      <c r="B68" s="36"/>
      <c r="C68" s="440"/>
      <c r="D68" s="440"/>
      <c r="E68" s="440"/>
      <c r="F68" s="442">
        <f t="shared" si="1"/>
        <v>0</v>
      </c>
    </row>
    <row r="69" spans="1:6" ht="12.75">
      <c r="A69" s="35">
        <v>12</v>
      </c>
      <c r="B69" s="36"/>
      <c r="C69" s="440"/>
      <c r="D69" s="440"/>
      <c r="E69" s="440"/>
      <c r="F69" s="442">
        <f t="shared" si="1"/>
        <v>0</v>
      </c>
    </row>
    <row r="70" spans="1:6" ht="12.75">
      <c r="A70" s="35">
        <v>13</v>
      </c>
      <c r="B70" s="36"/>
      <c r="C70" s="440"/>
      <c r="D70" s="440"/>
      <c r="E70" s="440"/>
      <c r="F70" s="442">
        <f t="shared" si="1"/>
        <v>0</v>
      </c>
    </row>
    <row r="71" spans="1:6" ht="12.75">
      <c r="A71" s="35">
        <v>14</v>
      </c>
      <c r="B71" s="36"/>
      <c r="C71" s="440"/>
      <c r="D71" s="440"/>
      <c r="E71" s="440"/>
      <c r="F71" s="442">
        <f t="shared" si="1"/>
        <v>0</v>
      </c>
    </row>
    <row r="72" spans="1:6" ht="12" customHeight="1">
      <c r="A72" s="35">
        <v>15</v>
      </c>
      <c r="B72" s="36"/>
      <c r="C72" s="440"/>
      <c r="D72" s="440"/>
      <c r="E72" s="440"/>
      <c r="F72" s="442">
        <f t="shared" si="1"/>
        <v>0</v>
      </c>
    </row>
    <row r="73" spans="1:6" ht="13.5">
      <c r="A73" s="37" t="s">
        <v>836</v>
      </c>
      <c r="B73" s="38" t="s">
        <v>837</v>
      </c>
      <c r="C73" s="428">
        <f>SUM(C58:C72)</f>
        <v>3</v>
      </c>
      <c r="D73" s="428"/>
      <c r="E73" s="428">
        <f>SUM(E58:E72)</f>
        <v>0</v>
      </c>
      <c r="F73" s="441">
        <f>SUM(F58:F72)</f>
        <v>3</v>
      </c>
    </row>
    <row r="74" spans="1:16" ht="14.25" customHeight="1">
      <c r="A74" s="40" t="s">
        <v>838</v>
      </c>
      <c r="B74" s="38" t="s">
        <v>839</v>
      </c>
      <c r="C74" s="428">
        <f>C73+C56+C39+C22</f>
        <v>24821</v>
      </c>
      <c r="D74" s="428"/>
      <c r="E74" s="428">
        <f>E73+E56+E39+E22</f>
        <v>12871</v>
      </c>
      <c r="F74" s="441">
        <f>F73+F56+F39+F22</f>
        <v>12539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16" ht="20.25" customHeight="1">
      <c r="A75" s="33" t="s">
        <v>840</v>
      </c>
      <c r="B75" s="38"/>
      <c r="C75" s="428"/>
      <c r="D75" s="428"/>
      <c r="E75" s="428"/>
      <c r="F75" s="441"/>
      <c r="G75" s="515"/>
      <c r="H75" s="515"/>
      <c r="I75" s="515"/>
      <c r="J75" s="515"/>
      <c r="K75" s="515"/>
      <c r="L75" s="515"/>
      <c r="M75" s="515"/>
      <c r="N75" s="515"/>
      <c r="O75" s="515"/>
      <c r="P75" s="515"/>
    </row>
    <row r="76" spans="1:6" ht="15" customHeight="1">
      <c r="A76" s="35" t="s">
        <v>827</v>
      </c>
      <c r="B76" s="39"/>
      <c r="C76" s="428"/>
      <c r="D76" s="428"/>
      <c r="E76" s="428"/>
      <c r="F76" s="441"/>
    </row>
    <row r="77" spans="1:6" ht="14.25" customHeight="1">
      <c r="A77" s="35" t="s">
        <v>828</v>
      </c>
      <c r="B77" s="39"/>
      <c r="C77" s="440"/>
      <c r="D77" s="440"/>
      <c r="E77" s="440"/>
      <c r="F77" s="442">
        <f>C77-E77</f>
        <v>0</v>
      </c>
    </row>
    <row r="78" spans="1:6" ht="12.75">
      <c r="A78" s="35" t="s">
        <v>829</v>
      </c>
      <c r="B78" s="39"/>
      <c r="C78" s="440"/>
      <c r="D78" s="440"/>
      <c r="E78" s="440"/>
      <c r="F78" s="442">
        <f aca="true" t="shared" si="2" ref="F78:F91">C78-E78</f>
        <v>0</v>
      </c>
    </row>
    <row r="79" spans="1:6" ht="12.75">
      <c r="A79" s="35" t="s">
        <v>548</v>
      </c>
      <c r="B79" s="39"/>
      <c r="C79" s="440"/>
      <c r="D79" s="440"/>
      <c r="E79" s="440"/>
      <c r="F79" s="442">
        <f t="shared" si="2"/>
        <v>0</v>
      </c>
    </row>
    <row r="80" spans="1:6" ht="12.75">
      <c r="A80" s="35" t="s">
        <v>551</v>
      </c>
      <c r="B80" s="39"/>
      <c r="C80" s="440"/>
      <c r="D80" s="440"/>
      <c r="E80" s="440"/>
      <c r="F80" s="442">
        <f t="shared" si="2"/>
        <v>0</v>
      </c>
    </row>
    <row r="81" spans="1:6" ht="12.75">
      <c r="A81" s="35">
        <v>5</v>
      </c>
      <c r="B81" s="36"/>
      <c r="C81" s="440"/>
      <c r="D81" s="440"/>
      <c r="E81" s="440"/>
      <c r="F81" s="442">
        <f t="shared" si="2"/>
        <v>0</v>
      </c>
    </row>
    <row r="82" spans="1:6" ht="12.75">
      <c r="A82" s="35">
        <v>6</v>
      </c>
      <c r="B82" s="36"/>
      <c r="C82" s="440"/>
      <c r="D82" s="440"/>
      <c r="E82" s="440"/>
      <c r="F82" s="442">
        <f t="shared" si="2"/>
        <v>0</v>
      </c>
    </row>
    <row r="83" spans="1:6" ht="12.75">
      <c r="A83" s="35">
        <v>7</v>
      </c>
      <c r="B83" s="36"/>
      <c r="C83" s="440"/>
      <c r="D83" s="440"/>
      <c r="E83" s="440"/>
      <c r="F83" s="442">
        <f t="shared" si="2"/>
        <v>0</v>
      </c>
    </row>
    <row r="84" spans="1:6" ht="12.75">
      <c r="A84" s="35">
        <v>8</v>
      </c>
      <c r="B84" s="36"/>
      <c r="C84" s="440"/>
      <c r="D84" s="440"/>
      <c r="E84" s="440"/>
      <c r="F84" s="442">
        <f t="shared" si="2"/>
        <v>0</v>
      </c>
    </row>
    <row r="85" spans="1:6" ht="12.75">
      <c r="A85" s="35">
        <v>9</v>
      </c>
      <c r="B85" s="36"/>
      <c r="C85" s="440"/>
      <c r="D85" s="440"/>
      <c r="E85" s="440"/>
      <c r="F85" s="442">
        <f t="shared" si="2"/>
        <v>0</v>
      </c>
    </row>
    <row r="86" spans="1:6" ht="12" customHeight="1">
      <c r="A86" s="35">
        <v>10</v>
      </c>
      <c r="B86" s="36"/>
      <c r="C86" s="440"/>
      <c r="D86" s="440"/>
      <c r="E86" s="440"/>
      <c r="F86" s="442">
        <f t="shared" si="2"/>
        <v>0</v>
      </c>
    </row>
    <row r="87" spans="1:6" ht="12.75">
      <c r="A87" s="35">
        <v>11</v>
      </c>
      <c r="B87" s="36"/>
      <c r="C87" s="440"/>
      <c r="D87" s="440"/>
      <c r="E87" s="440"/>
      <c r="F87" s="442">
        <f t="shared" si="2"/>
        <v>0</v>
      </c>
    </row>
    <row r="88" spans="1:6" ht="12.75">
      <c r="A88" s="35">
        <v>12</v>
      </c>
      <c r="B88" s="36"/>
      <c r="C88" s="440"/>
      <c r="D88" s="440"/>
      <c r="E88" s="440"/>
      <c r="F88" s="442">
        <f t="shared" si="2"/>
        <v>0</v>
      </c>
    </row>
    <row r="89" spans="1:6" ht="12.75">
      <c r="A89" s="35">
        <v>13</v>
      </c>
      <c r="B89" s="36"/>
      <c r="C89" s="440"/>
      <c r="D89" s="440"/>
      <c r="E89" s="440"/>
      <c r="F89" s="442">
        <f t="shared" si="2"/>
        <v>0</v>
      </c>
    </row>
    <row r="90" spans="1:6" ht="12.75">
      <c r="A90" s="35">
        <v>14</v>
      </c>
      <c r="B90" s="36"/>
      <c r="C90" s="440"/>
      <c r="D90" s="440"/>
      <c r="E90" s="440"/>
      <c r="F90" s="442">
        <f t="shared" si="2"/>
        <v>0</v>
      </c>
    </row>
    <row r="91" spans="1:6" ht="12" customHeight="1">
      <c r="A91" s="35">
        <v>15</v>
      </c>
      <c r="B91" s="36"/>
      <c r="C91" s="440"/>
      <c r="D91" s="440"/>
      <c r="E91" s="440"/>
      <c r="F91" s="442">
        <f t="shared" si="2"/>
        <v>0</v>
      </c>
    </row>
    <row r="92" spans="1:6" ht="13.5">
      <c r="A92" s="37" t="s">
        <v>563</v>
      </c>
      <c r="B92" s="38" t="s">
        <v>841</v>
      </c>
      <c r="C92" s="428">
        <f>SUM(C77:C91)</f>
        <v>0</v>
      </c>
      <c r="D92" s="428"/>
      <c r="E92" s="428">
        <f>SUM(E77:E91)</f>
        <v>0</v>
      </c>
      <c r="F92" s="441">
        <f>SUM(F77:F91)</f>
        <v>0</v>
      </c>
    </row>
    <row r="93" spans="1:16" ht="15" customHeight="1">
      <c r="A93" s="35" t="s">
        <v>831</v>
      </c>
      <c r="B93" s="39"/>
      <c r="C93" s="428"/>
      <c r="D93" s="428"/>
      <c r="E93" s="428"/>
      <c r="F93" s="441"/>
      <c r="G93" s="515"/>
      <c r="H93" s="515"/>
      <c r="I93" s="515"/>
      <c r="J93" s="515"/>
      <c r="K93" s="515"/>
      <c r="L93" s="515"/>
      <c r="M93" s="515"/>
      <c r="N93" s="515"/>
      <c r="O93" s="515"/>
      <c r="P93" s="515"/>
    </row>
    <row r="94" spans="1:6" ht="15.75" customHeight="1">
      <c r="A94" s="35" t="s">
        <v>542</v>
      </c>
      <c r="B94" s="39"/>
      <c r="C94" s="440"/>
      <c r="D94" s="440"/>
      <c r="E94" s="440"/>
      <c r="F94" s="442">
        <f>C94-E94</f>
        <v>0</v>
      </c>
    </row>
    <row r="95" spans="1:6" ht="12.75">
      <c r="A95" s="35" t="s">
        <v>545</v>
      </c>
      <c r="B95" s="39"/>
      <c r="C95" s="440"/>
      <c r="D95" s="440"/>
      <c r="E95" s="440"/>
      <c r="F95" s="442">
        <f aca="true" t="shared" si="3" ref="F95:F108">C95-E95</f>
        <v>0</v>
      </c>
    </row>
    <row r="96" spans="1:6" ht="12.75">
      <c r="A96" s="35" t="s">
        <v>548</v>
      </c>
      <c r="B96" s="39"/>
      <c r="C96" s="440"/>
      <c r="D96" s="440"/>
      <c r="E96" s="440"/>
      <c r="F96" s="442">
        <f t="shared" si="3"/>
        <v>0</v>
      </c>
    </row>
    <row r="97" spans="1:6" ht="12.75">
      <c r="A97" s="35" t="s">
        <v>551</v>
      </c>
      <c r="B97" s="39"/>
      <c r="C97" s="440"/>
      <c r="D97" s="440"/>
      <c r="E97" s="440"/>
      <c r="F97" s="442">
        <f t="shared" si="3"/>
        <v>0</v>
      </c>
    </row>
    <row r="98" spans="1:6" ht="12.75">
      <c r="A98" s="35">
        <v>5</v>
      </c>
      <c r="B98" s="36"/>
      <c r="C98" s="440"/>
      <c r="D98" s="440"/>
      <c r="E98" s="440"/>
      <c r="F98" s="442">
        <f t="shared" si="3"/>
        <v>0</v>
      </c>
    </row>
    <row r="99" spans="1:6" ht="12.75">
      <c r="A99" s="35">
        <v>6</v>
      </c>
      <c r="B99" s="36"/>
      <c r="C99" s="440"/>
      <c r="D99" s="440"/>
      <c r="E99" s="440"/>
      <c r="F99" s="442">
        <f t="shared" si="3"/>
        <v>0</v>
      </c>
    </row>
    <row r="100" spans="1:6" ht="12.75">
      <c r="A100" s="35">
        <v>7</v>
      </c>
      <c r="B100" s="36"/>
      <c r="C100" s="440"/>
      <c r="D100" s="440"/>
      <c r="E100" s="440"/>
      <c r="F100" s="442">
        <f t="shared" si="3"/>
        <v>0</v>
      </c>
    </row>
    <row r="101" spans="1:6" ht="12.75">
      <c r="A101" s="35">
        <v>8</v>
      </c>
      <c r="B101" s="36"/>
      <c r="C101" s="440"/>
      <c r="D101" s="440"/>
      <c r="E101" s="440"/>
      <c r="F101" s="442">
        <f t="shared" si="3"/>
        <v>0</v>
      </c>
    </row>
    <row r="102" spans="1:6" ht="12.75">
      <c r="A102" s="35">
        <v>9</v>
      </c>
      <c r="B102" s="36"/>
      <c r="C102" s="440"/>
      <c r="D102" s="440"/>
      <c r="E102" s="440"/>
      <c r="F102" s="442">
        <f t="shared" si="3"/>
        <v>0</v>
      </c>
    </row>
    <row r="103" spans="1:6" ht="12" customHeight="1">
      <c r="A103" s="35">
        <v>10</v>
      </c>
      <c r="B103" s="36"/>
      <c r="C103" s="440"/>
      <c r="D103" s="440"/>
      <c r="E103" s="440"/>
      <c r="F103" s="442">
        <f t="shared" si="3"/>
        <v>0</v>
      </c>
    </row>
    <row r="104" spans="1:6" ht="12.75">
      <c r="A104" s="35">
        <v>11</v>
      </c>
      <c r="B104" s="36"/>
      <c r="C104" s="440"/>
      <c r="D104" s="440"/>
      <c r="E104" s="440"/>
      <c r="F104" s="442">
        <f t="shared" si="3"/>
        <v>0</v>
      </c>
    </row>
    <row r="105" spans="1:6" ht="12.75">
      <c r="A105" s="35">
        <v>12</v>
      </c>
      <c r="B105" s="36"/>
      <c r="C105" s="440"/>
      <c r="D105" s="440"/>
      <c r="E105" s="440"/>
      <c r="F105" s="442">
        <f t="shared" si="3"/>
        <v>0</v>
      </c>
    </row>
    <row r="106" spans="1:6" ht="12.75">
      <c r="A106" s="35">
        <v>13</v>
      </c>
      <c r="B106" s="36"/>
      <c r="C106" s="440"/>
      <c r="D106" s="440"/>
      <c r="E106" s="440"/>
      <c r="F106" s="442">
        <f t="shared" si="3"/>
        <v>0</v>
      </c>
    </row>
    <row r="107" spans="1:6" ht="12.75">
      <c r="A107" s="35">
        <v>14</v>
      </c>
      <c r="B107" s="36"/>
      <c r="C107" s="440"/>
      <c r="D107" s="440"/>
      <c r="E107" s="440"/>
      <c r="F107" s="442">
        <f t="shared" si="3"/>
        <v>0</v>
      </c>
    </row>
    <row r="108" spans="1:6" ht="12" customHeight="1">
      <c r="A108" s="35">
        <v>15</v>
      </c>
      <c r="B108" s="36"/>
      <c r="C108" s="440"/>
      <c r="D108" s="440"/>
      <c r="E108" s="440"/>
      <c r="F108" s="442">
        <f t="shared" si="3"/>
        <v>0</v>
      </c>
    </row>
    <row r="109" spans="1:6" ht="13.5">
      <c r="A109" s="37" t="s">
        <v>580</v>
      </c>
      <c r="B109" s="38" t="s">
        <v>842</v>
      </c>
      <c r="C109" s="428">
        <f>SUM(C94:C108)</f>
        <v>0</v>
      </c>
      <c r="D109" s="428"/>
      <c r="E109" s="428">
        <f>SUM(E94:E108)</f>
        <v>0</v>
      </c>
      <c r="F109" s="441">
        <f>SUM(F94:F108)</f>
        <v>0</v>
      </c>
    </row>
    <row r="110" spans="1:16" ht="11.25" customHeight="1">
      <c r="A110" s="35" t="s">
        <v>833</v>
      </c>
      <c r="B110" s="39"/>
      <c r="C110" s="428"/>
      <c r="D110" s="428"/>
      <c r="E110" s="428"/>
      <c r="F110" s="441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</row>
    <row r="111" spans="1:6" ht="15" customHeight="1">
      <c r="A111" s="35" t="s">
        <v>542</v>
      </c>
      <c r="B111" s="39"/>
      <c r="C111" s="440"/>
      <c r="D111" s="440"/>
      <c r="E111" s="440"/>
      <c r="F111" s="442">
        <f>C111-E111</f>
        <v>0</v>
      </c>
    </row>
    <row r="112" spans="1:6" ht="12.75">
      <c r="A112" s="35" t="s">
        <v>545</v>
      </c>
      <c r="B112" s="39"/>
      <c r="C112" s="440"/>
      <c r="D112" s="440"/>
      <c r="E112" s="440"/>
      <c r="F112" s="442">
        <f aca="true" t="shared" si="4" ref="F112:F125">C112-E112</f>
        <v>0</v>
      </c>
    </row>
    <row r="113" spans="1:6" ht="12.75">
      <c r="A113" s="35" t="s">
        <v>548</v>
      </c>
      <c r="B113" s="39"/>
      <c r="C113" s="440"/>
      <c r="D113" s="440"/>
      <c r="E113" s="440"/>
      <c r="F113" s="442">
        <f t="shared" si="4"/>
        <v>0</v>
      </c>
    </row>
    <row r="114" spans="1:6" ht="12.75">
      <c r="A114" s="35" t="s">
        <v>551</v>
      </c>
      <c r="B114" s="39"/>
      <c r="C114" s="440"/>
      <c r="D114" s="440"/>
      <c r="E114" s="440"/>
      <c r="F114" s="442">
        <f t="shared" si="4"/>
        <v>0</v>
      </c>
    </row>
    <row r="115" spans="1:6" ht="12.75">
      <c r="A115" s="35">
        <v>5</v>
      </c>
      <c r="B115" s="36"/>
      <c r="C115" s="440"/>
      <c r="D115" s="440"/>
      <c r="E115" s="440"/>
      <c r="F115" s="442">
        <f t="shared" si="4"/>
        <v>0</v>
      </c>
    </row>
    <row r="116" spans="1:6" ht="12.75">
      <c r="A116" s="35">
        <v>6</v>
      </c>
      <c r="B116" s="36"/>
      <c r="C116" s="440"/>
      <c r="D116" s="440"/>
      <c r="E116" s="440"/>
      <c r="F116" s="442">
        <f t="shared" si="4"/>
        <v>0</v>
      </c>
    </row>
    <row r="117" spans="1:6" ht="12.75">
      <c r="A117" s="35">
        <v>7</v>
      </c>
      <c r="B117" s="36"/>
      <c r="C117" s="440"/>
      <c r="D117" s="440"/>
      <c r="E117" s="440"/>
      <c r="F117" s="442">
        <f t="shared" si="4"/>
        <v>0</v>
      </c>
    </row>
    <row r="118" spans="1:6" ht="12.75">
      <c r="A118" s="35">
        <v>8</v>
      </c>
      <c r="B118" s="36"/>
      <c r="C118" s="440"/>
      <c r="D118" s="440"/>
      <c r="E118" s="440"/>
      <c r="F118" s="442">
        <f t="shared" si="4"/>
        <v>0</v>
      </c>
    </row>
    <row r="119" spans="1:6" ht="12.75">
      <c r="A119" s="35">
        <v>9</v>
      </c>
      <c r="B119" s="36"/>
      <c r="C119" s="440"/>
      <c r="D119" s="440"/>
      <c r="E119" s="440"/>
      <c r="F119" s="442">
        <f t="shared" si="4"/>
        <v>0</v>
      </c>
    </row>
    <row r="120" spans="1:6" ht="12" customHeight="1">
      <c r="A120" s="35">
        <v>10</v>
      </c>
      <c r="B120" s="36"/>
      <c r="C120" s="440"/>
      <c r="D120" s="440"/>
      <c r="E120" s="440"/>
      <c r="F120" s="442">
        <f t="shared" si="4"/>
        <v>0</v>
      </c>
    </row>
    <row r="121" spans="1:6" ht="12.75">
      <c r="A121" s="35">
        <v>11</v>
      </c>
      <c r="B121" s="36"/>
      <c r="C121" s="440"/>
      <c r="D121" s="440"/>
      <c r="E121" s="440"/>
      <c r="F121" s="442">
        <f t="shared" si="4"/>
        <v>0</v>
      </c>
    </row>
    <row r="122" spans="1:6" ht="12.75">
      <c r="A122" s="35">
        <v>12</v>
      </c>
      <c r="B122" s="36"/>
      <c r="C122" s="440"/>
      <c r="D122" s="440"/>
      <c r="E122" s="440"/>
      <c r="F122" s="442">
        <f t="shared" si="4"/>
        <v>0</v>
      </c>
    </row>
    <row r="123" spans="1:6" ht="12.75">
      <c r="A123" s="35">
        <v>13</v>
      </c>
      <c r="B123" s="36"/>
      <c r="C123" s="440"/>
      <c r="D123" s="440"/>
      <c r="E123" s="440"/>
      <c r="F123" s="442">
        <f t="shared" si="4"/>
        <v>0</v>
      </c>
    </row>
    <row r="124" spans="1:6" ht="12.75">
      <c r="A124" s="35">
        <v>14</v>
      </c>
      <c r="B124" s="36"/>
      <c r="C124" s="440"/>
      <c r="D124" s="440"/>
      <c r="E124" s="440"/>
      <c r="F124" s="442">
        <f t="shared" si="4"/>
        <v>0</v>
      </c>
    </row>
    <row r="125" spans="1:6" ht="12" customHeight="1">
      <c r="A125" s="35">
        <v>15</v>
      </c>
      <c r="B125" s="36"/>
      <c r="C125" s="440"/>
      <c r="D125" s="440"/>
      <c r="E125" s="440"/>
      <c r="F125" s="442">
        <f t="shared" si="4"/>
        <v>0</v>
      </c>
    </row>
    <row r="126" spans="1:6" ht="13.5">
      <c r="A126" s="37" t="s">
        <v>599</v>
      </c>
      <c r="B126" s="38" t="s">
        <v>843</v>
      </c>
      <c r="C126" s="428">
        <f>SUM(C111:C125)</f>
        <v>0</v>
      </c>
      <c r="D126" s="428"/>
      <c r="E126" s="428">
        <f>SUM(E111:E125)</f>
        <v>0</v>
      </c>
      <c r="F126" s="441">
        <f>SUM(F111:F125)</f>
        <v>0</v>
      </c>
    </row>
    <row r="127" spans="1:16" ht="15.75" customHeight="1">
      <c r="A127" s="35" t="s">
        <v>835</v>
      </c>
      <c r="B127" s="39"/>
      <c r="C127" s="428"/>
      <c r="D127" s="428"/>
      <c r="E127" s="428"/>
      <c r="F127" s="441"/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</row>
    <row r="128" spans="1:6" ht="12.75" customHeight="1">
      <c r="A128" s="35" t="s">
        <v>542</v>
      </c>
      <c r="B128" s="39"/>
      <c r="C128" s="440"/>
      <c r="D128" s="440"/>
      <c r="E128" s="440"/>
      <c r="F128" s="442">
        <f>C128-E128</f>
        <v>0</v>
      </c>
    </row>
    <row r="129" spans="1:6" ht="12.75">
      <c r="A129" s="35" t="s">
        <v>545</v>
      </c>
      <c r="B129" s="39"/>
      <c r="C129" s="440"/>
      <c r="D129" s="440"/>
      <c r="E129" s="440"/>
      <c r="F129" s="442">
        <f aca="true" t="shared" si="5" ref="F129:F142">C129-E129</f>
        <v>0</v>
      </c>
    </row>
    <row r="130" spans="1:6" ht="12.75">
      <c r="A130" s="35" t="s">
        <v>548</v>
      </c>
      <c r="B130" s="39"/>
      <c r="C130" s="440"/>
      <c r="D130" s="440"/>
      <c r="E130" s="440"/>
      <c r="F130" s="442">
        <f t="shared" si="5"/>
        <v>0</v>
      </c>
    </row>
    <row r="131" spans="1:6" ht="12.75">
      <c r="A131" s="35" t="s">
        <v>551</v>
      </c>
      <c r="B131" s="39"/>
      <c r="C131" s="440"/>
      <c r="D131" s="440"/>
      <c r="E131" s="440"/>
      <c r="F131" s="442">
        <f t="shared" si="5"/>
        <v>0</v>
      </c>
    </row>
    <row r="132" spans="1:6" ht="12.75">
      <c r="A132" s="35">
        <v>5</v>
      </c>
      <c r="B132" s="36"/>
      <c r="C132" s="440"/>
      <c r="D132" s="440"/>
      <c r="E132" s="440"/>
      <c r="F132" s="442">
        <f t="shared" si="5"/>
        <v>0</v>
      </c>
    </row>
    <row r="133" spans="1:6" ht="12.75">
      <c r="A133" s="35">
        <v>6</v>
      </c>
      <c r="B133" s="36"/>
      <c r="C133" s="440"/>
      <c r="D133" s="440"/>
      <c r="E133" s="440"/>
      <c r="F133" s="442">
        <f t="shared" si="5"/>
        <v>0</v>
      </c>
    </row>
    <row r="134" spans="1:6" ht="12.75">
      <c r="A134" s="35">
        <v>7</v>
      </c>
      <c r="B134" s="36"/>
      <c r="C134" s="440"/>
      <c r="D134" s="440"/>
      <c r="E134" s="440"/>
      <c r="F134" s="442">
        <f t="shared" si="5"/>
        <v>0</v>
      </c>
    </row>
    <row r="135" spans="1:6" ht="12.75">
      <c r="A135" s="35">
        <v>8</v>
      </c>
      <c r="B135" s="36"/>
      <c r="C135" s="440"/>
      <c r="D135" s="440"/>
      <c r="E135" s="440"/>
      <c r="F135" s="442">
        <f t="shared" si="5"/>
        <v>0</v>
      </c>
    </row>
    <row r="136" spans="1:6" ht="12.75">
      <c r="A136" s="35">
        <v>9</v>
      </c>
      <c r="B136" s="36"/>
      <c r="C136" s="440"/>
      <c r="D136" s="440"/>
      <c r="E136" s="440"/>
      <c r="F136" s="442">
        <f t="shared" si="5"/>
        <v>0</v>
      </c>
    </row>
    <row r="137" spans="1:6" ht="12" customHeight="1">
      <c r="A137" s="35">
        <v>10</v>
      </c>
      <c r="B137" s="36"/>
      <c r="C137" s="440"/>
      <c r="D137" s="440"/>
      <c r="E137" s="440"/>
      <c r="F137" s="442">
        <f t="shared" si="5"/>
        <v>0</v>
      </c>
    </row>
    <row r="138" spans="1:6" ht="12.75">
      <c r="A138" s="35">
        <v>11</v>
      </c>
      <c r="B138" s="36"/>
      <c r="C138" s="440"/>
      <c r="D138" s="440"/>
      <c r="E138" s="440"/>
      <c r="F138" s="442">
        <f t="shared" si="5"/>
        <v>0</v>
      </c>
    </row>
    <row r="139" spans="1:6" ht="12.75">
      <c r="A139" s="35">
        <v>12</v>
      </c>
      <c r="B139" s="36"/>
      <c r="C139" s="440"/>
      <c r="D139" s="440"/>
      <c r="E139" s="440"/>
      <c r="F139" s="442">
        <f t="shared" si="5"/>
        <v>0</v>
      </c>
    </row>
    <row r="140" spans="1:6" ht="12.75">
      <c r="A140" s="35">
        <v>13</v>
      </c>
      <c r="B140" s="36"/>
      <c r="C140" s="440"/>
      <c r="D140" s="440"/>
      <c r="E140" s="440"/>
      <c r="F140" s="442">
        <f t="shared" si="5"/>
        <v>0</v>
      </c>
    </row>
    <row r="141" spans="1:6" ht="12.75">
      <c r="A141" s="35">
        <v>14</v>
      </c>
      <c r="B141" s="36"/>
      <c r="C141" s="440"/>
      <c r="D141" s="440"/>
      <c r="E141" s="440"/>
      <c r="F141" s="442">
        <f t="shared" si="5"/>
        <v>0</v>
      </c>
    </row>
    <row r="142" spans="1:6" ht="12" customHeight="1">
      <c r="A142" s="35">
        <v>15</v>
      </c>
      <c r="B142" s="36"/>
      <c r="C142" s="440"/>
      <c r="D142" s="440"/>
      <c r="E142" s="440"/>
      <c r="F142" s="442">
        <f t="shared" si="5"/>
        <v>0</v>
      </c>
    </row>
    <row r="143" spans="1:6" ht="13.5">
      <c r="A143" s="37" t="s">
        <v>836</v>
      </c>
      <c r="B143" s="38" t="s">
        <v>844</v>
      </c>
      <c r="C143" s="428">
        <f>SUM(C128:C142)</f>
        <v>0</v>
      </c>
      <c r="D143" s="428"/>
      <c r="E143" s="428">
        <f>SUM(E128:E142)</f>
        <v>0</v>
      </c>
      <c r="F143" s="441">
        <f>SUM(F128:F142)</f>
        <v>0</v>
      </c>
    </row>
    <row r="144" spans="1:16" ht="17.25" customHeight="1">
      <c r="A144" s="40" t="s">
        <v>845</v>
      </c>
      <c r="B144" s="38" t="s">
        <v>846</v>
      </c>
      <c r="C144" s="428">
        <f>C143+C126+C109+C92</f>
        <v>0</v>
      </c>
      <c r="D144" s="428"/>
      <c r="E144" s="428">
        <f>E143+E126+E109+E92</f>
        <v>0</v>
      </c>
      <c r="F144" s="441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16" ht="19.5" customHeight="1">
      <c r="A145" s="41"/>
      <c r="B145" s="42"/>
      <c r="C145" s="43"/>
      <c r="D145" s="43"/>
      <c r="E145" s="43"/>
      <c r="F145" s="43"/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</row>
    <row r="146" spans="1:6" ht="19.5" customHeight="1">
      <c r="A146" s="451" t="s">
        <v>882</v>
      </c>
      <c r="B146" s="452"/>
      <c r="C146" s="631" t="s">
        <v>847</v>
      </c>
      <c r="D146" s="631"/>
      <c r="E146" s="631"/>
      <c r="F146" s="631"/>
    </row>
    <row r="147" spans="1:6" ht="12.75">
      <c r="A147" s="516"/>
      <c r="B147" s="517"/>
      <c r="C147" s="424" t="s">
        <v>883</v>
      </c>
      <c r="D147" s="516"/>
      <c r="E147" s="516"/>
      <c r="F147" s="516"/>
    </row>
    <row r="148" spans="1:6" ht="12.75">
      <c r="A148" s="516"/>
      <c r="B148" s="517"/>
      <c r="C148" s="631" t="s">
        <v>854</v>
      </c>
      <c r="D148" s="631"/>
      <c r="E148" s="631"/>
      <c r="F148" s="631"/>
    </row>
    <row r="149" spans="3:5" ht="12.75">
      <c r="C149" s="424" t="s">
        <v>865</v>
      </c>
      <c r="E149" s="516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12:F21 C77:F91 C94:F108 C24:F38 C41:F55 C58:F7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soglav1</cp:lastModifiedBy>
  <cp:lastPrinted>2009-07-30T15:50:41Z</cp:lastPrinted>
  <dcterms:created xsi:type="dcterms:W3CDTF">2000-06-29T12:02:40Z</dcterms:created>
  <dcterms:modified xsi:type="dcterms:W3CDTF">2009-07-30T15:51:06Z</dcterms:modified>
  <cp:category/>
  <cp:version/>
  <cp:contentType/>
  <cp:contentStatus/>
</cp:coreProperties>
</file>