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10" tabRatio="984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<sst xmlns="http://schemas.openxmlformats.org/spreadsheetml/2006/main" count="1063" uniqueCount="872">
  <si>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</si>
  <si>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</si>
  <si>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</si>
  <si>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</si>
  <si>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</si>
  <si>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</si>
  <si>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</si>
  <si>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</si>
  <si>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</si>
  <si>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</si>
  <si>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</si>
  <si>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</si>
  <si>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</si>
  <si>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</si>
  <si>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</si>
  <si>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</si>
  <si>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</si>
  <si>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</si>
  <si>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</si>
  <si>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</si>
  <si>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</si>
  <si>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</si>
  <si>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</si>
  <si>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</si>
  <si>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</si>
  <si>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</si>
  <si>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</si>
  <si>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</si>
  <si>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</si>
  <si>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</si>
  <si>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</si>
  <si>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</si>
  <si>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</si>
  <si>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</si>
  <si>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</si>
  <si>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</si>
  <si>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</si>
  <si>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</si>
  <si>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</si>
  <si>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</si>
  <si>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</si>
  <si>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</si>
  <si>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</si>
  <si>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</si>
  <si>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</si>
  <si>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</si>
  <si>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</si>
  <si>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</si>
  <si>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</si>
  <si>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</si>
  <si>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</si>
  <si>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</si>
  <si>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</si>
  <si>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</si>
  <si>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</si>
  <si>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</si>
  <si>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</si>
  <si>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</si>
  <si>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</si>
  <si>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</si>
  <si>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</si>
  <si>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</si>
  <si>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</si>
  <si>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</si>
  <si>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</si>
  <si>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</si>
  <si>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</si>
  <si>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</si>
  <si>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</si>
  <si>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</si>
  <si>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</si>
  <si>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</si>
  <si>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</si>
  <si>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</si>
  <si>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</si>
  <si>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</si>
  <si>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</si>
  <si>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</si>
  <si>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</si>
  <si>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</si>
  <si>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</si>
  <si>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</si>
  <si>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</si>
  <si>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</si>
  <si>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</si>
  <si>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</si>
  <si>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</si>
  <si>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</si>
  <si>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</si>
  <si>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</si>
  <si>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</si>
  <si>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</si>
  <si>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</si>
  <si>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</si>
  <si>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</si>
  <si>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</si>
  <si>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</si>
  <si>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</si>
  <si>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</si>
  <si>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</si>
  <si>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</si>
  <si>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</si>
  <si>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</si>
  <si>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</si>
  <si>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</si>
  <si>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</si>
  <si>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</si>
  <si>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</si>
  <si>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</si>
  <si>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</si>
  <si>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</si>
  <si>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</si>
  <si>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</si>
  <si>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</si>
  <si>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</si>
  <si>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</si>
  <si>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</si>
  <si>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</si>
  <si>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</si>
  <si>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</si>
  <si>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</si>
  <si>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</si>
  <si>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</si>
  <si>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</si>
  <si>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</si>
  <si>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</si>
  <si>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</si>
  <si>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</si>
  <si>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</si>
  <si>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</si>
  <si>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</si>
  <si>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</si>
  <si>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</si>
  <si>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</si>
  <si>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</si>
  <si>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</si>
  <si>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</si>
  <si>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</si>
  <si>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</si>
  <si>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</si>
  <si>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</si>
  <si>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</si>
  <si>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</si>
  <si>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</si>
  <si>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</si>
  <si>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</si>
  <si>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</si>
  <si>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</si>
  <si>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</si>
  <si>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</si>
  <si>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</si>
  <si>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</si>
  <si>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</si>
  <si>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</si>
  <si>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</si>
  <si>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</si>
  <si>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</si>
  <si>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</si>
  <si>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</si>
  <si>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</si>
  <si>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</si>
  <si>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</si>
  <si>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</si>
  <si>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</si>
  <si>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</si>
  <si>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</si>
  <si>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</si>
  <si>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</si>
  <si>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</si>
  <si>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</si>
  <si>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</si>
  <si>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</si>
  <si>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</si>
  <si>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</si>
  <si>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</si>
  <si>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</si>
  <si>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</si>
  <si>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</si>
  <si>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</si>
  <si>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</si>
  <si>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</si>
  <si>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</si>
  <si>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</si>
  <si>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</si>
  <si>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</si>
  <si>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</si>
  <si>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</si>
  <si>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</si>
  <si>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</si>
  <si>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</si>
  <si>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</si>
  <si>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</si>
  <si>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</si>
  <si>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</si>
  <si>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</si>
  <si>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</si>
  <si>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</si>
  <si>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</si>
  <si>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</si>
  <si>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</si>
  <si>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</si>
  <si>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</si>
  <si>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</si>
  <si>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</si>
  <si>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</si>
  <si>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</si>
  <si>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</si>
  <si>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</si>
  <si>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</si>
  <si>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</si>
  <si>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</si>
  <si>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</si>
  <si>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</si>
  <si>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</si>
  <si>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</si>
  <si>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</si>
  <si>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</si>
  <si>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</si>
  <si>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</si>
  <si>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</si>
  <si>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</si>
  <si>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</si>
  <si>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</si>
  <si>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</si>
  <si>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</si>
  <si>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</si>
  <si>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</si>
  <si>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</si>
  <si>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</si>
  <si>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</si>
  <si>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</si>
  <si>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</si>
  <si>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</si>
  <si>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</si>
  <si>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</si>
  <si>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</si>
  <si>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</si>
  <si>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</si>
  <si>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</si>
  <si>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</si>
  <si>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</si>
  <si>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</si>
  <si>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</si>
  <si>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</si>
  <si>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</si>
  <si>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</si>
  <si>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</si>
  <si>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</si>
  <si>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</si>
  <si>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</si>
  <si>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</si>
  <si>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</si>
  <si>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</si>
  <si>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</si>
  <si>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</si>
  <si>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</si>
  <si>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</si>
  <si>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</si>
  <si>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</si>
  <si>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</si>
  <si>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</si>
  <si>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</si>
  <si>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</si>
  <si>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</si>
  <si>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</si>
  <si>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</si>
  <si>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</si>
  <si>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</si>
  <si>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</si>
  <si>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</si>
  <si>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</si>
  <si>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</si>
  <si>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</si>
  <si>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</si>
  <si>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</si>
  <si>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</si>
  <si>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</si>
  <si>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</si>
  <si>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</si>
  <si>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</si>
  <si>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</si>
  <si>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</si>
  <si>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</si>
  <si>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</si>
  <si>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</si>
  <si>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</si>
  <si>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</si>
  <si>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</si>
  <si>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</si>
  <si>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</si>
  <si>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</si>
  <si>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</si>
  <si>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</si>
  <si>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</si>
  <si>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</si>
  <si>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</si>
  <si>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</si>
  <si>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</si>
  <si>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</si>
  <si>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</si>
  <si>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</si>
  <si>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</si>
  <si>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</si>
  <si>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</si>
  <si>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</si>
  <si>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</si>
  <si>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</si>
  <si>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</si>
  <si>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</si>
  <si>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</si>
  <si>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</si>
  <si>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</si>
  <si>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</si>
  <si>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</si>
  <si>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</si>
  <si>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</si>
  <si>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</si>
  <si>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</si>
  <si>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</si>
  <si>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</si>
  <si>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</si>
  <si>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</si>
  <si>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</si>
  <si>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</si>
  <si>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</si>
  <si>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</si>
  <si>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</si>
  <si>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</si>
  <si>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</si>
  <si>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</si>
  <si>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</si>
  <si>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</si>
  <si>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</si>
  <si>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</si>
  <si>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</si>
  <si>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</si>
  <si>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</si>
  <si>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</si>
  <si>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</si>
  <si>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</si>
  <si>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</si>
  <si>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</si>
  <si>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</si>
  <si>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</si>
  <si>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</si>
  <si>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</si>
  <si>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</si>
  <si>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</si>
  <si>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</si>
  <si>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</si>
  <si>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</si>
  <si>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</si>
  <si>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</si>
  <si>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</si>
  <si>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</si>
  <si>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</si>
  <si>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</si>
  <si>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</si>
  <si>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</si>
  <si>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</si>
  <si>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</si>
  <si>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</si>
  <si>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</si>
  <si>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</si>
  <si>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</si>
  <si>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</si>
  <si>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</si>
  <si>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</si>
  <si>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</si>
  <si>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</si>
  <si>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</si>
  <si>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</si>
  <si>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</si>
  <si>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</si>
  <si>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</si>
  <si>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</si>
  <si>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</si>
  <si>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</si>
  <si>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</si>
  <si>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</si>
  <si>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</si>
  <si>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</si>
  <si>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</si>
  <si>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</si>
  <si>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</si>
  <si>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</si>
  <si>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</si>
  <si>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</si>
  <si>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</si>
  <si>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</si>
  <si>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</si>
  <si>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</si>
  <si>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</si>
  <si>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</si>
  <si>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</si>
  <si>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</si>
  <si>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</si>
  <si>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</si>
  <si>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</si>
  <si>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</si>
  <si>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</si>
  <si>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</si>
  <si>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</si>
  <si>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</si>
  <si>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</si>
  <si>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</si>
  <si>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</si>
  <si>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</si>
  <si>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</si>
  <si>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</si>
  <si>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</si>
  <si>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</si>
  <si>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</si>
  <si>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</si>
  <si>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</si>
  <si>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</si>
  <si>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</si>
  <si>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</si>
  <si>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</si>
  <si>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</si>
  <si>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</si>
  <si>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</si>
  <si>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</si>
  <si>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</si>
  <si>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</si>
  <si>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</si>
  <si>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</si>
  <si>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</si>
  <si>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</si>
  <si>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</si>
  <si>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</si>
  <si>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</si>
  <si>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</si>
  <si>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</si>
  <si>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</si>
  <si>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</si>
  <si>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</si>
  <si>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</si>
  <si>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</si>
  <si>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</si>
  <si>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</si>
  <si>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</si>
  <si>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</si>
  <si>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</si>
  <si>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</si>
  <si>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</si>
  <si>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</si>
  <si>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</si>
  <si>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</si>
  <si>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</si>
  <si>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</si>
  <si>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</si>
  <si>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</si>
  <si>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</si>
  <si>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</si>
  <si>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</si>
  <si>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</si>
  <si>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</si>
  <si>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</si>
  <si>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</si>
  <si>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</si>
  <si>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</si>
  <si>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</si>
  <si>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</si>
  <si>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</si>
  <si>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</si>
  <si>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</si>
  <si>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</si>
  <si>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</si>
  <si>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</si>
  <si>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</si>
  <si>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</si>
  <si>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</si>
  <si>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</si>
  <si>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</si>
  <si>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</si>
  <si>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</si>
  <si>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</si>
  <si>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</si>
  <si>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</si>
  <si>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</si>
  <si>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</si>
  <si>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</si>
  <si>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</si>
  <si>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</si>
  <si>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</si>
  <si>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</si>
  <si>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</si>
  <si>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</si>
  <si>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</si>
  <si>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</si>
  <si>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</si>
  <si>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</si>
  <si>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</si>
  <si>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</si>
  <si>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</si>
  <si>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</si>
  <si>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</si>
  <si>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</si>
  <si>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</si>
  <si>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</si>
  <si>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</si>
  <si>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</si>
  <si>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</si>
  <si>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</si>
  <si>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</si>
  <si>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</si>
  <si>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</si>
  <si>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</si>
  <si>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</si>
  <si>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</si>
  <si>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</si>
  <si>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</si>
  <si>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</si>
  <si>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</si>
  <si>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</si>
  <si>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</si>
  <si>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</si>
  <si>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</si>
  <si>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</si>
  <si>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</si>
  <si>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</si>
  <si>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</si>
  <si>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</si>
  <si>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</si>
  <si>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</si>
  <si>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</si>
  <si>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</si>
  <si>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</si>
  <si>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</si>
  <si>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</si>
  <si>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</si>
  <si>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</si>
  <si>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</si>
  <si>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</si>
  <si>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</si>
  <si>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</si>
  <si>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</si>
  <si>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</si>
  <si>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</si>
  <si>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</si>
  <si>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</si>
  <si>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</si>
  <si>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</si>
  <si>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</si>
  <si>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</si>
  <si>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</si>
  <si>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</si>
  <si>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</si>
  <si>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</si>
  <si>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</si>
  <si>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</si>
  <si>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</si>
  <si>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</si>
  <si>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</si>
  <si>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</si>
  <si>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</si>
  <si>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</si>
  <si>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</si>
  <si>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</si>
  <si>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</si>
  <si>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</si>
  <si>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</si>
  <si>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</si>
  <si>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</si>
  <si>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</si>
  <si>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</si>
  <si>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</si>
  <si>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</si>
  <si>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</si>
  <si>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</si>
  <si>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</si>
  <si>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</si>
  <si>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</si>
  <si>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</si>
  <si>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</si>
  <si>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</si>
  <si>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</si>
  <si>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</si>
  <si>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</si>
  <si>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</si>
  <si>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</si>
  <si>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</si>
  <si>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</si>
  <si>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</si>
  <si>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</si>
  <si>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</si>
  <si>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</si>
  <si>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</si>
  <si>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</si>
  <si>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</si>
  <si>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</si>
  <si>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</si>
  <si>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</si>
  <si>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</si>
  <si>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</si>
  <si>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</si>
  <si>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</si>
  <si>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</si>
  <si>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</si>
  <si>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</si>
  <si>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</si>
  <si>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</si>
  <si>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</si>
  <si>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</si>
  <si>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</si>
  <si>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</si>
  <si>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</si>
  <si>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</si>
  <si>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</si>
  <si>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</si>
  <si>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</si>
  <si>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</si>
  <si>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</si>
  <si>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</si>
  <si>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</si>
  <si>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</si>
  <si>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</si>
  <si>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</si>
  <si>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</si>
  <si>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</si>
  <si>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</si>
  <si>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</si>
  <si>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</si>
  <si>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</si>
  <si>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</si>
  <si>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</si>
  <si>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</si>
  <si>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</si>
  <si>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</si>
  <si>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</si>
  <si>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</si>
  <si>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</si>
  <si>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</si>
  <si>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</si>
  <si>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</si>
  <si>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</si>
  <si>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</si>
  <si>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</si>
  <si>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</si>
  <si>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</si>
  <si>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</si>
  <si>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</si>
  <si>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</si>
  <si>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</si>
  <si>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</si>
  <si>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</si>
  <si>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</si>
  <si>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</si>
  <si>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</si>
  <si>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</si>
  <si>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</si>
  <si>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</si>
  <si>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</si>
  <si>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</si>
  <si>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</si>
  <si>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</si>
  <si>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</si>
  <si>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</si>
  <si>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</si>
  <si>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</si>
  <si>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</si>
  <si>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</si>
  <si>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</si>
  <si>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</si>
  <si>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</si>
  <si>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</si>
  <si>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</si>
  <si>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</si>
  <si>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</si>
  <si>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</si>
  <si>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</si>
  <si>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</si>
  <si>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</si>
  <si>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</si>
  <si>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</si>
  <si>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</si>
  <si>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</si>
  <si>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</si>
  <si>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</si>
  <si>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</si>
  <si>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</si>
  <si>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</si>
  <si>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</si>
  <si>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</si>
  <si>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</si>
  <si>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</si>
  <si>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</si>
  <si>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</si>
  <si>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</si>
  <si>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</si>
  <si>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</si>
  <si>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</si>
  <si>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</si>
  <si>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</si>
  <si>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</si>
  <si>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</si>
  <si>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</si>
  <si>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</si>
  <si>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</si>
  <si>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</si>
  <si>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</si>
  <si>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</si>
  <si>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</si>
  <si>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</si>
  <si>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</si>
  <si>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</si>
  <si>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</si>
  <si>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</si>
  <si>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</si>
  <si>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</si>
  <si>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</si>
  <si>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</si>
  <si>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</si>
  <si>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</si>
  <si>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</si>
  <si>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</si>
  <si>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</si>
  <si>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</si>
  <si>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</si>
  <si>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</si>
  <si>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</si>
  <si>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</si>
  <si>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</si>
  <si>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</si>
  <si>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</si>
  <si>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</si>
  <si>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</si>
  <si>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</si>
  <si>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</si>
  <si>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</si>
  <si>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</si>
  <si>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</si>
  <si>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</si>
  <si>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</si>
  <si>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</si>
  <si>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</si>
  <si>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</si>
  <si>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</si>
  <si>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</si>
  <si>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</si>
  <si>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</si>
  <si>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</si>
  <si>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</si>
  <si>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</si>
  <si>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</si>
  <si>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</si>
  <si>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</si>
  <si>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</si>
  <si>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</si>
  <si>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</si>
  <si>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</si>
  <si>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</si>
  <si>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</si>
  <si>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</si>
  <si>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</si>
  <si>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</si>
  <si>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</si>
  <si>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</si>
  <si>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</si>
  <si>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</si>
  <si>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</si>
  <si>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</si>
  <si>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</si>
  <si>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</si>
  <si>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</si>
  <si>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</si>
  <si>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</si>
  <si>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</si>
  <si>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</si>
  <si>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</si>
  <si>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</si>
  <si>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</si>
  <si>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</si>
  <si>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</si>
  <si>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</si>
  <si>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</si>
  <si>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</si>
  <si>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</si>
  <si>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</si>
  <si>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</si>
  <si>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</si>
  <si>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</si>
  <si>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</si>
  <si>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</si>
  <si>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</si>
  <si>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</si>
  <si>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</si>
  <si>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</si>
  <si>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</si>
  <si>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</si>
  <si>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</si>
  <si>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</si>
  <si>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</si>
  <si>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</si>
  <si>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</si>
  <si>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</si>
  <si>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</si>
  <si>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</si>
  <si>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</si>
  <si>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</si>
  <si>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</si>
  <si>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</si>
  <si>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</si>
  <si>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</si>
  <si>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</si>
  <si>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</si>
  <si>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</si>
  <si>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</si>
  <si>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</si>
  <si>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</si>
  <si>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</si>
  <si>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</si>
  <si>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</si>
  <si>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</si>
  <si>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</si>
  <si>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</si>
  <si>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</si>
  <si>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</si>
  <si>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</si>
  <si>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</si>
  <si>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</si>
  <si>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</si>
  <si>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</si>
  <si>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</si>
  <si>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</si>
  <si>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</si>
  <si>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</si>
  <si>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</si>
  <si>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</si>
  <si>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</si>
  <si>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</si>
  <si>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</si>
  <si>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</si>
  <si>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</si>
  <si>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</si>
  <si>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</si>
  <si>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</si>
  <si>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</si>
  <si>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</si>
  <si>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</si>
  <si>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</si>
  <si>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</si>
  <si>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</si>
  <si>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</si>
  <si>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</si>
  <si>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</si>
  <si>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</si>
  <si>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</si>
  <si>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</si>
  <si>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</si>
  <si>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</si>
  <si>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</si>
  <si>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</si>
  <si>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</si>
  <si>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</si>
  <si>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 Слънчо " АД</t>
  </si>
  <si>
    <t>Съставител:Десеслава Александрова</t>
  </si>
  <si>
    <t>Ръководител: Емил Динков</t>
  </si>
  <si>
    <t>Десислава Александрова</t>
  </si>
  <si>
    <t>Емил Динков</t>
  </si>
  <si>
    <t>Десислава Алексанврова</t>
  </si>
  <si>
    <t>Съставител: Десислава Александрова</t>
  </si>
  <si>
    <t xml:space="preserve"> Ръководите:</t>
  </si>
  <si>
    <t xml:space="preserve">                                    Съставител:Десислава Александрова                     </t>
  </si>
  <si>
    <t>Ръководител:Емил Динков</t>
  </si>
  <si>
    <t>неконсолидиран</t>
  </si>
  <si>
    <t>Дата на съставяне: 02.02.2010</t>
  </si>
  <si>
    <t xml:space="preserve">Дата на съставяне:   02.02.2010                                    </t>
  </si>
  <si>
    <t xml:space="preserve">Дата  на съставяне:02.02.2010                                                                                                                                </t>
  </si>
  <si>
    <t xml:space="preserve">Дата на съставяне: 02.02.2010                         </t>
  </si>
  <si>
    <t>Дата на съставяне:02.02.2010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</si>
</sst>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C91" sqref="C9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814244008</v>
      </c>
    </row>
    <row r="4" spans="1:8" ht="28.5">
      <c r="A4" s="204" t="s">
        <v>3</v>
      </c>
      <c r="B4" s="583"/>
      <c r="C4" s="583"/>
      <c r="D4" s="584"/>
      <c r="E4" s="576" t="s">
        <v>866</v>
      </c>
      <c r="F4" s="224" t="s">
        <v>4</v>
      </c>
      <c r="G4" s="225"/>
      <c r="H4" s="595">
        <v>1420</v>
      </c>
    </row>
    <row r="5" spans="1:8" ht="15">
      <c r="A5" s="204" t="s">
        <v>5</v>
      </c>
      <c r="B5" s="268"/>
      <c r="C5" s="268"/>
      <c r="D5" s="268"/>
      <c r="E5" s="596">
        <v>40178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98</v>
      </c>
      <c r="D11" s="205">
        <v>98</v>
      </c>
      <c r="E11" s="293" t="s">
        <v>22</v>
      </c>
      <c r="F11" s="298" t="s">
        <v>23</v>
      </c>
      <c r="G11" s="206">
        <v>1600</v>
      </c>
      <c r="H11" s="206">
        <v>1600</v>
      </c>
    </row>
    <row r="12" spans="1:8" ht="15">
      <c r="A12" s="291" t="s">
        <v>24</v>
      </c>
      <c r="B12" s="297" t="s">
        <v>25</v>
      </c>
      <c r="C12" s="205">
        <v>325</v>
      </c>
      <c r="D12" s="205">
        <v>334</v>
      </c>
      <c r="E12" s="293" t="s">
        <v>26</v>
      </c>
      <c r="F12" s="298" t="s">
        <v>27</v>
      </c>
      <c r="G12" s="207">
        <v>1600</v>
      </c>
      <c r="H12" s="207">
        <v>1600</v>
      </c>
    </row>
    <row r="13" spans="1:8" ht="15">
      <c r="A13" s="291" t="s">
        <v>28</v>
      </c>
      <c r="B13" s="297" t="s">
        <v>29</v>
      </c>
      <c r="C13" s="205">
        <v>49</v>
      </c>
      <c r="D13" s="205">
        <v>41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123</v>
      </c>
      <c r="D14" s="205">
        <v>135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34</v>
      </c>
      <c r="D15" s="205">
        <v>49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>
        <v>2</v>
      </c>
      <c r="E17" s="299" t="s">
        <v>46</v>
      </c>
      <c r="F17" s="301" t="s">
        <v>47</v>
      </c>
      <c r="G17" s="208">
        <f>G11+G14+G15+G16</f>
        <v>1600</v>
      </c>
      <c r="H17" s="208">
        <f>H11+H14+H15+H16</f>
        <v>1600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8</v>
      </c>
      <c r="D18" s="205">
        <v>11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637</v>
      </c>
      <c r="D19" s="209">
        <f>SUM(D11:D18)</f>
        <v>670</v>
      </c>
      <c r="E19" s="293" t="s">
        <v>53</v>
      </c>
      <c r="F19" s="298" t="s">
        <v>54</v>
      </c>
      <c r="G19" s="206">
        <v>199</v>
      </c>
      <c r="H19" s="206">
        <v>199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180</v>
      </c>
      <c r="H20" s="212">
        <v>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169</v>
      </c>
      <c r="H21" s="210">
        <f>SUM(H22:H24)</f>
        <v>169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169</v>
      </c>
      <c r="H22" s="206">
        <v>169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548</v>
      </c>
      <c r="H25" s="208">
        <f>H19+H20+H21</f>
        <v>548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67</v>
      </c>
      <c r="H27" s="208">
        <f>SUM(H28:H30)</f>
        <v>213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67</v>
      </c>
      <c r="H28" s="206">
        <v>213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1462</v>
      </c>
      <c r="H31" s="206">
        <v>894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1529</v>
      </c>
      <c r="H33" s="208">
        <f>H27+H31+H32</f>
        <v>1107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3677</v>
      </c>
      <c r="H36" s="208">
        <f>H25+H17+H33</f>
        <v>3255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637</v>
      </c>
      <c r="D55" s="209">
        <f>D19+D20+D21+D27+D32+D45+D51+D53+D54</f>
        <v>670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548</v>
      </c>
      <c r="D58" s="205">
        <v>684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140</v>
      </c>
      <c r="D59" s="205">
        <v>162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169</v>
      </c>
      <c r="H61" s="208">
        <f>SUM(H62:H68)</f>
        <v>115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4</v>
      </c>
      <c r="H62" s="206">
        <v>1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688</v>
      </c>
      <c r="D64" s="209">
        <f>SUM(D58:D63)</f>
        <v>846</v>
      </c>
      <c r="E64" s="293" t="s">
        <v>200</v>
      </c>
      <c r="F64" s="298" t="s">
        <v>201</v>
      </c>
      <c r="G64" s="206">
        <v>57</v>
      </c>
      <c r="H64" s="206">
        <v>56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>
        <v>2</v>
      </c>
    </row>
    <row r="68" spans="1:8" ht="15">
      <c r="A68" s="291" t="s">
        <v>211</v>
      </c>
      <c r="B68" s="297" t="s">
        <v>212</v>
      </c>
      <c r="C68" s="205">
        <v>407</v>
      </c>
      <c r="D68" s="205">
        <v>378</v>
      </c>
      <c r="E68" s="293" t="s">
        <v>213</v>
      </c>
      <c r="F68" s="298" t="s">
        <v>214</v>
      </c>
      <c r="G68" s="206">
        <v>102</v>
      </c>
      <c r="H68" s="206">
        <v>44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22</v>
      </c>
      <c r="D71" s="205">
        <v>7</v>
      </c>
      <c r="E71" s="309" t="s">
        <v>46</v>
      </c>
      <c r="F71" s="329" t="s">
        <v>224</v>
      </c>
      <c r="G71" s="215">
        <f>G59+G60+G61+G69+G70</f>
        <v>171</v>
      </c>
      <c r="H71" s="215">
        <f>H59+H60+H61+H69+H70</f>
        <v>117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429</v>
      </c>
      <c r="D75" s="209">
        <f>SUM(D67:D74)</f>
        <v>386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171</v>
      </c>
      <c r="H79" s="216">
        <f>H71+H74+H75+H76</f>
        <v>117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9</v>
      </c>
      <c r="D87" s="205">
        <v>15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2079</v>
      </c>
      <c r="D88" s="205">
        <v>1447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2088</v>
      </c>
      <c r="D91" s="209">
        <f>SUM(D87:D90)</f>
        <v>1462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6</v>
      </c>
      <c r="D92" s="205">
        <v>8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3211</v>
      </c>
      <c r="D93" s="209">
        <f>D64+D75+D84+D91+D92</f>
        <v>2702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3848</v>
      </c>
      <c r="D94" s="218">
        <f>D93+D55</f>
        <v>3372</v>
      </c>
      <c r="E94" s="558" t="s">
        <v>270</v>
      </c>
      <c r="F94" s="345" t="s">
        <v>271</v>
      </c>
      <c r="G94" s="219">
        <f>G36+G39+G55+G79</f>
        <v>3848</v>
      </c>
      <c r="H94" s="219">
        <f>H36+H39+H55+H79</f>
        <v>3372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7" t="s">
        <v>857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858</v>
      </c>
      <c r="D100" s="608"/>
      <c r="E100" s="60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B44" sqref="B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Слънчо " АД</v>
      </c>
      <c r="F2" s="611" t="s">
        <v>2</v>
      </c>
      <c r="G2" s="611"/>
      <c r="H2" s="353">
        <f>'справка №1-БАЛАНС'!H3</f>
        <v>814244008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1420</v>
      </c>
    </row>
    <row r="4" spans="1:8" ht="17.25" customHeight="1">
      <c r="A4" s="6" t="s">
        <v>5</v>
      </c>
      <c r="B4" s="571"/>
      <c r="C4" s="571"/>
      <c r="D4" s="571"/>
      <c r="E4" s="598">
        <v>40178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1779</v>
      </c>
      <c r="D9" s="79">
        <v>2012</v>
      </c>
      <c r="E9" s="363" t="s">
        <v>283</v>
      </c>
      <c r="F9" s="365" t="s">
        <v>284</v>
      </c>
      <c r="G9" s="87">
        <v>4155</v>
      </c>
      <c r="H9" s="87">
        <v>3717</v>
      </c>
    </row>
    <row r="10" spans="1:8" ht="12">
      <c r="A10" s="363" t="s">
        <v>285</v>
      </c>
      <c r="B10" s="364" t="s">
        <v>286</v>
      </c>
      <c r="C10" s="79">
        <v>116</v>
      </c>
      <c r="D10" s="79">
        <v>122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84</v>
      </c>
      <c r="D11" s="79">
        <v>70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521</v>
      </c>
      <c r="D12" s="79">
        <v>500</v>
      </c>
      <c r="E12" s="366" t="s">
        <v>78</v>
      </c>
      <c r="F12" s="365" t="s">
        <v>295</v>
      </c>
      <c r="G12" s="87">
        <v>19</v>
      </c>
      <c r="H12" s="87">
        <v>16</v>
      </c>
    </row>
    <row r="13" spans="1:18" ht="12">
      <c r="A13" s="363" t="s">
        <v>296</v>
      </c>
      <c r="B13" s="364" t="s">
        <v>297</v>
      </c>
      <c r="C13" s="79">
        <v>95</v>
      </c>
      <c r="D13" s="79">
        <v>104</v>
      </c>
      <c r="E13" s="367" t="s">
        <v>51</v>
      </c>
      <c r="F13" s="368" t="s">
        <v>298</v>
      </c>
      <c r="G13" s="88">
        <f>SUM(G9:G12)</f>
        <v>4174</v>
      </c>
      <c r="H13" s="88">
        <f>SUM(H9:H12)</f>
        <v>3733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</v>
      </c>
      <c r="D14" s="79">
        <v>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5</v>
      </c>
      <c r="D15" s="80">
        <v>-43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7</v>
      </c>
      <c r="D16" s="80">
        <v>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2608</v>
      </c>
      <c r="D19" s="82">
        <f>SUM(D9:D15)+D16</f>
        <v>2775</v>
      </c>
      <c r="E19" s="373" t="s">
        <v>315</v>
      </c>
      <c r="F19" s="369" t="s">
        <v>316</v>
      </c>
      <c r="G19" s="87">
        <v>67</v>
      </c>
      <c r="H19" s="87">
        <v>40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>
        <v>1</v>
      </c>
      <c r="H22" s="87">
        <v>5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</v>
      </c>
      <c r="D24" s="79">
        <v>2</v>
      </c>
      <c r="E24" s="367" t="s">
        <v>103</v>
      </c>
      <c r="F24" s="370" t="s">
        <v>332</v>
      </c>
      <c r="G24" s="88">
        <f>SUM(G19:G23)</f>
        <v>68</v>
      </c>
      <c r="H24" s="88">
        <f>SUM(H19:H23)</f>
        <v>45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5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</v>
      </c>
      <c r="D26" s="82">
        <f>SUM(D22:D25)</f>
        <v>6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2615</v>
      </c>
      <c r="D28" s="83">
        <f>D26+D19</f>
        <v>2781</v>
      </c>
      <c r="E28" s="174" t="s">
        <v>337</v>
      </c>
      <c r="F28" s="370" t="s">
        <v>338</v>
      </c>
      <c r="G28" s="88">
        <f>G13+G15+G24</f>
        <v>4242</v>
      </c>
      <c r="H28" s="88">
        <f>H13+H15+H24</f>
        <v>3778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1627</v>
      </c>
      <c r="D30" s="83">
        <f>IF((H28-D28)&gt;0,H28-D28,0)</f>
        <v>997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2615</v>
      </c>
      <c r="D33" s="82">
        <f>D28-D31+D32</f>
        <v>2781</v>
      </c>
      <c r="E33" s="174" t="s">
        <v>351</v>
      </c>
      <c r="F33" s="370" t="s">
        <v>352</v>
      </c>
      <c r="G33" s="90">
        <f>G32-G31+G28</f>
        <v>4242</v>
      </c>
      <c r="H33" s="90">
        <f>H32-H31+H28</f>
        <v>3778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1627</v>
      </c>
      <c r="D34" s="83">
        <f>IF((H33-D33)&gt;0,H33-D33,0)</f>
        <v>997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165</v>
      </c>
      <c r="D35" s="82">
        <f>D36+D37+D38</f>
        <v>103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165</v>
      </c>
      <c r="D36" s="79">
        <v>103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1462</v>
      </c>
      <c r="D39" s="570">
        <f>+IF((H33-D33-D35)&gt;0,H33-D33-D35,0)</f>
        <v>894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1462</v>
      </c>
      <c r="D41" s="85">
        <f>IF(H39=0,IF(D39-D40&gt;0,D39-D40+H40,0),IF(H39-H40&lt;0,H40-H39+D39,0))</f>
        <v>894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4242</v>
      </c>
      <c r="D42" s="86">
        <f>D33+D35+D39</f>
        <v>3778</v>
      </c>
      <c r="E42" s="177" t="s">
        <v>378</v>
      </c>
      <c r="F42" s="178" t="s">
        <v>379</v>
      </c>
      <c r="G42" s="90">
        <f>G39+G33</f>
        <v>4242</v>
      </c>
      <c r="H42" s="90">
        <f>H39+H33</f>
        <v>3778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9">
        <v>40211</v>
      </c>
      <c r="C44" s="532" t="s">
        <v>381</v>
      </c>
      <c r="D44" s="609" t="s">
        <v>859</v>
      </c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0" t="s">
        <v>860</v>
      </c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6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49" sqref="A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 Слънчо " АД</v>
      </c>
      <c r="C4" s="397" t="s">
        <v>2</v>
      </c>
      <c r="D4" s="353">
        <f>'справка №1-БАЛАНС'!H3</f>
        <v>814244008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1420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98">
        <v>40178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4927</v>
      </c>
      <c r="D10" s="92">
        <v>4484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-2010</v>
      </c>
      <c r="D11" s="92">
        <v>-2802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-577</v>
      </c>
      <c r="D13" s="92">
        <v>-559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-574</v>
      </c>
      <c r="D14" s="92">
        <v>-366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-122</v>
      </c>
      <c r="D15" s="92">
        <v>-151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66</v>
      </c>
      <c r="D16" s="92">
        <v>40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-5</v>
      </c>
      <c r="D17" s="92">
        <v>-4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1704</v>
      </c>
      <c r="D20" s="93">
        <f>SUM(D10:D19)</f>
        <v>645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-53</v>
      </c>
      <c r="D22" s="92">
        <v>-78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-53</v>
      </c>
      <c r="D32" s="93">
        <f>SUM(D22:D31)</f>
        <v>-78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-1025</v>
      </c>
      <c r="D40" s="92">
        <v>-157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-1025</v>
      </c>
      <c r="D42" s="93">
        <f>SUM(D34:D41)</f>
        <v>-157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626</v>
      </c>
      <c r="D43" s="93">
        <f>D42+D32+D20</f>
        <v>410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1462</v>
      </c>
      <c r="D44" s="184">
        <v>1052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2088</v>
      </c>
      <c r="D45" s="93">
        <f>D44+D43</f>
        <v>1462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2088</v>
      </c>
      <c r="D46" s="94">
        <v>1462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2" t="s">
        <v>861</v>
      </c>
      <c r="D50" s="61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2" t="s">
        <v>860</v>
      </c>
      <c r="D52" s="61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6" top="1.1023622047244095" bottom="0.17" header="0.5118110236220472" footer="0.17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33" sqref="I3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5" t="str">
        <f>'справка №1-БАЛАНС'!E3</f>
        <v>" Слънчо " АД</v>
      </c>
      <c r="D3" s="616"/>
      <c r="E3" s="616"/>
      <c r="F3" s="616"/>
      <c r="G3" s="616"/>
      <c r="H3" s="574"/>
      <c r="I3" s="574"/>
      <c r="J3" s="2"/>
      <c r="K3" s="573" t="s">
        <v>2</v>
      </c>
      <c r="L3" s="573"/>
      <c r="M3" s="592">
        <f>'справка №1-БАЛАНС'!H3</f>
        <v>814244008</v>
      </c>
      <c r="N3" s="3"/>
    </row>
    <row r="4" spans="1:15" s="5" customFormat="1" ht="13.5" customHeight="1">
      <c r="A4" s="6" t="s">
        <v>460</v>
      </c>
      <c r="B4" s="574"/>
      <c r="C4" s="615" t="str">
        <f>'справка №1-БАЛАНС'!E4</f>
        <v>неконсолидиран</v>
      </c>
      <c r="D4" s="615"/>
      <c r="E4" s="617"/>
      <c r="F4" s="615"/>
      <c r="G4" s="615"/>
      <c r="H4" s="533"/>
      <c r="I4" s="533"/>
      <c r="J4" s="594"/>
      <c r="K4" s="582" t="s">
        <v>4</v>
      </c>
      <c r="L4" s="582"/>
      <c r="M4" s="593">
        <f>'справка №1-БАЛАНС'!H4</f>
        <v>1420</v>
      </c>
      <c r="N4" s="7"/>
      <c r="O4" s="8"/>
    </row>
    <row r="5" spans="1:14" s="5" customFormat="1" ht="12.75" customHeight="1">
      <c r="A5" s="6" t="s">
        <v>5</v>
      </c>
      <c r="B5" s="572"/>
      <c r="C5" s="618">
        <f>'справка №1-БАЛАНС'!E5</f>
        <v>40178</v>
      </c>
      <c r="D5" s="616"/>
      <c r="E5" s="616"/>
      <c r="F5" s="616"/>
      <c r="G5" s="61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1600</v>
      </c>
      <c r="D11" s="96">
        <f>'справка №1-БАЛАНС'!H19</f>
        <v>199</v>
      </c>
      <c r="E11" s="96">
        <f>'справка №1-БАЛАНС'!H20</f>
        <v>180</v>
      </c>
      <c r="F11" s="96">
        <f>'справка №1-БАЛАНС'!H22</f>
        <v>169</v>
      </c>
      <c r="G11" s="96">
        <f>'справка №1-БАЛАНС'!H23</f>
        <v>0</v>
      </c>
      <c r="H11" s="98"/>
      <c r="I11" s="96">
        <f>'справка №1-БАЛАНС'!H28+'справка №1-БАЛАНС'!H31</f>
        <v>1107</v>
      </c>
      <c r="J11" s="96">
        <f>'справка №1-БАЛАНС'!H29+'справка №1-БАЛАНС'!H32</f>
        <v>0</v>
      </c>
      <c r="K11" s="98"/>
      <c r="L11" s="424">
        <f>SUM(C11:K11)</f>
        <v>3255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1600</v>
      </c>
      <c r="D15" s="99">
        <f aca="true" t="shared" si="2" ref="D15:M15">D11+D12</f>
        <v>199</v>
      </c>
      <c r="E15" s="99">
        <f t="shared" si="2"/>
        <v>180</v>
      </c>
      <c r="F15" s="99">
        <f t="shared" si="2"/>
        <v>169</v>
      </c>
      <c r="G15" s="99">
        <f t="shared" si="2"/>
        <v>0</v>
      </c>
      <c r="H15" s="99">
        <f t="shared" si="2"/>
        <v>0</v>
      </c>
      <c r="I15" s="99">
        <f t="shared" si="2"/>
        <v>1107</v>
      </c>
      <c r="J15" s="99">
        <f t="shared" si="2"/>
        <v>0</v>
      </c>
      <c r="K15" s="99">
        <f t="shared" si="2"/>
        <v>0</v>
      </c>
      <c r="L15" s="424">
        <f t="shared" si="1"/>
        <v>3255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1462</v>
      </c>
      <c r="J16" s="425">
        <f>+'справка №1-БАЛАНС'!G32</f>
        <v>0</v>
      </c>
      <c r="K16" s="98"/>
      <c r="L16" s="424">
        <f t="shared" si="1"/>
        <v>1462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-1040</v>
      </c>
      <c r="J17" s="100">
        <f>J18+J19</f>
        <v>0</v>
      </c>
      <c r="K17" s="100">
        <f t="shared" si="3"/>
        <v>0</v>
      </c>
      <c r="L17" s="424">
        <f t="shared" si="1"/>
        <v>-1040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-1040</v>
      </c>
      <c r="J18" s="98"/>
      <c r="K18" s="98"/>
      <c r="L18" s="424">
        <f t="shared" si="1"/>
        <v>-1040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1600</v>
      </c>
      <c r="D29" s="97">
        <f aca="true" t="shared" si="6" ref="D29:M29">D17+D20+D21+D24+D28+D27+D15+D16</f>
        <v>199</v>
      </c>
      <c r="E29" s="97">
        <f t="shared" si="6"/>
        <v>180</v>
      </c>
      <c r="F29" s="97">
        <f t="shared" si="6"/>
        <v>169</v>
      </c>
      <c r="G29" s="97">
        <f t="shared" si="6"/>
        <v>0</v>
      </c>
      <c r="H29" s="97">
        <f t="shared" si="6"/>
        <v>0</v>
      </c>
      <c r="I29" s="97">
        <f t="shared" si="6"/>
        <v>1529</v>
      </c>
      <c r="J29" s="97">
        <f t="shared" si="6"/>
        <v>0</v>
      </c>
      <c r="K29" s="97">
        <f t="shared" si="6"/>
        <v>0</v>
      </c>
      <c r="L29" s="424">
        <f t="shared" si="1"/>
        <v>3677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1600</v>
      </c>
      <c r="D32" s="97">
        <f t="shared" si="7"/>
        <v>199</v>
      </c>
      <c r="E32" s="97">
        <f t="shared" si="7"/>
        <v>180</v>
      </c>
      <c r="F32" s="97">
        <f t="shared" si="7"/>
        <v>169</v>
      </c>
      <c r="G32" s="97">
        <f t="shared" si="7"/>
        <v>0</v>
      </c>
      <c r="H32" s="97">
        <f t="shared" si="7"/>
        <v>0</v>
      </c>
      <c r="I32" s="97">
        <f t="shared" si="7"/>
        <v>1529</v>
      </c>
      <c r="J32" s="97">
        <f t="shared" si="7"/>
        <v>0</v>
      </c>
      <c r="K32" s="97">
        <f t="shared" si="7"/>
        <v>0</v>
      </c>
      <c r="L32" s="424">
        <f t="shared" si="1"/>
        <v>3677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4" t="s">
        <v>381</v>
      </c>
      <c r="E35" s="614"/>
      <c r="F35" s="614" t="s">
        <v>859</v>
      </c>
      <c r="G35" s="614"/>
      <c r="H35" s="614"/>
      <c r="I35" s="614"/>
      <c r="J35" s="24" t="s">
        <v>863</v>
      </c>
      <c r="K35" s="24"/>
      <c r="L35" s="614" t="s">
        <v>860</v>
      </c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C7">
      <selection activeCell="P50" sqref="P5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6" t="s">
        <v>383</v>
      </c>
      <c r="B2" s="629"/>
      <c r="C2" s="585"/>
      <c r="D2" s="585"/>
      <c r="E2" s="615" t="str">
        <f>'справка №1-БАЛАНС'!E3</f>
        <v>" Слънчо " АД</v>
      </c>
      <c r="F2" s="601"/>
      <c r="G2" s="601"/>
      <c r="H2" s="585"/>
      <c r="I2" s="441"/>
      <c r="J2" s="441"/>
      <c r="K2" s="441"/>
      <c r="L2" s="441"/>
      <c r="M2" s="632" t="s">
        <v>2</v>
      </c>
      <c r="N2" s="628"/>
      <c r="O2" s="628"/>
      <c r="P2" s="633">
        <f>'справка №1-БАЛАНС'!H3</f>
        <v>814244008</v>
      </c>
      <c r="Q2" s="633"/>
      <c r="R2" s="353"/>
    </row>
    <row r="3" spans="1:18" ht="15">
      <c r="A3" s="636" t="s">
        <v>5</v>
      </c>
      <c r="B3" s="629"/>
      <c r="C3" s="586"/>
      <c r="D3" s="586"/>
      <c r="E3" s="618">
        <v>40178</v>
      </c>
      <c r="F3" s="602"/>
      <c r="G3" s="602"/>
      <c r="H3" s="443"/>
      <c r="I3" s="443"/>
      <c r="J3" s="443"/>
      <c r="K3" s="443"/>
      <c r="L3" s="443"/>
      <c r="M3" s="634" t="s">
        <v>4</v>
      </c>
      <c r="N3" s="634"/>
      <c r="O3" s="577"/>
      <c r="P3" s="635">
        <f>'справка №1-БАЛАНС'!H4</f>
        <v>1420</v>
      </c>
      <c r="Q3" s="635"/>
      <c r="R3" s="354"/>
    </row>
    <row r="4" spans="1:18" ht="12.75">
      <c r="A4" s="436" t="s">
        <v>522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3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0" t="s">
        <v>528</v>
      </c>
      <c r="R5" s="630" t="s">
        <v>529</v>
      </c>
    </row>
    <row r="6" spans="1:18" s="44" customFormat="1" ht="48">
      <c r="A6" s="623"/>
      <c r="B6" s="624"/>
      <c r="C6" s="62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1"/>
      <c r="R6" s="63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98</v>
      </c>
      <c r="E9" s="243"/>
      <c r="F9" s="243"/>
      <c r="G9" s="113">
        <f>D9+E9-F9</f>
        <v>98</v>
      </c>
      <c r="H9" s="103"/>
      <c r="I9" s="103"/>
      <c r="J9" s="113">
        <f>G9+H9-I9</f>
        <v>98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620</v>
      </c>
      <c r="E10" s="243">
        <v>15</v>
      </c>
      <c r="F10" s="243"/>
      <c r="G10" s="113">
        <f aca="true" t="shared" si="2" ref="G10:G39">D10+E10-F10</f>
        <v>635</v>
      </c>
      <c r="H10" s="103"/>
      <c r="I10" s="103"/>
      <c r="J10" s="113">
        <f aca="true" t="shared" si="3" ref="J10:J39">G10+H10-I10</f>
        <v>635</v>
      </c>
      <c r="K10" s="103">
        <v>286</v>
      </c>
      <c r="L10" s="103">
        <v>24</v>
      </c>
      <c r="M10" s="103"/>
      <c r="N10" s="113">
        <f aca="true" t="shared" si="4" ref="N10:N39">K10+L10-M10</f>
        <v>310</v>
      </c>
      <c r="O10" s="103"/>
      <c r="P10" s="103"/>
      <c r="Q10" s="113">
        <f t="shared" si="0"/>
        <v>310</v>
      </c>
      <c r="R10" s="113">
        <f t="shared" si="1"/>
        <v>325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1191</v>
      </c>
      <c r="E11" s="243">
        <v>38</v>
      </c>
      <c r="F11" s="243"/>
      <c r="G11" s="113">
        <f t="shared" si="2"/>
        <v>1229</v>
      </c>
      <c r="H11" s="103"/>
      <c r="I11" s="103"/>
      <c r="J11" s="113">
        <f t="shared" si="3"/>
        <v>1229</v>
      </c>
      <c r="K11" s="103">
        <v>1150</v>
      </c>
      <c r="L11" s="103">
        <v>30</v>
      </c>
      <c r="M11" s="103">
        <v>0</v>
      </c>
      <c r="N11" s="113">
        <f t="shared" si="4"/>
        <v>1180</v>
      </c>
      <c r="O11" s="103"/>
      <c r="P11" s="103"/>
      <c r="Q11" s="113">
        <f t="shared" si="0"/>
        <v>1180</v>
      </c>
      <c r="R11" s="113">
        <f t="shared" si="1"/>
        <v>49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291</v>
      </c>
      <c r="E12" s="243"/>
      <c r="F12" s="243"/>
      <c r="G12" s="113">
        <f t="shared" si="2"/>
        <v>291</v>
      </c>
      <c r="H12" s="103"/>
      <c r="I12" s="103"/>
      <c r="J12" s="113">
        <f t="shared" si="3"/>
        <v>291</v>
      </c>
      <c r="K12" s="103">
        <v>156</v>
      </c>
      <c r="L12" s="103">
        <v>12</v>
      </c>
      <c r="M12" s="103"/>
      <c r="N12" s="113">
        <f t="shared" si="4"/>
        <v>168</v>
      </c>
      <c r="O12" s="103"/>
      <c r="P12" s="103"/>
      <c r="Q12" s="113">
        <f t="shared" si="0"/>
        <v>168</v>
      </c>
      <c r="R12" s="113">
        <f t="shared" si="1"/>
        <v>123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264</v>
      </c>
      <c r="E13" s="243"/>
      <c r="F13" s="243">
        <v>34</v>
      </c>
      <c r="G13" s="113">
        <f t="shared" si="2"/>
        <v>230</v>
      </c>
      <c r="H13" s="103"/>
      <c r="I13" s="103"/>
      <c r="J13" s="113">
        <f t="shared" si="3"/>
        <v>230</v>
      </c>
      <c r="K13" s="103">
        <v>215</v>
      </c>
      <c r="L13" s="103">
        <v>15</v>
      </c>
      <c r="M13" s="103">
        <v>34</v>
      </c>
      <c r="N13" s="113">
        <f t="shared" si="4"/>
        <v>196</v>
      </c>
      <c r="O13" s="103"/>
      <c r="P13" s="103"/>
      <c r="Q13" s="113">
        <f t="shared" si="0"/>
        <v>196</v>
      </c>
      <c r="R13" s="113">
        <f t="shared" si="1"/>
        <v>34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2</v>
      </c>
      <c r="E15" s="565">
        <v>18</v>
      </c>
      <c r="F15" s="565">
        <v>20</v>
      </c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63</v>
      </c>
      <c r="E16" s="243"/>
      <c r="F16" s="243"/>
      <c r="G16" s="113">
        <f t="shared" si="2"/>
        <v>63</v>
      </c>
      <c r="H16" s="103"/>
      <c r="I16" s="103"/>
      <c r="J16" s="113">
        <f t="shared" si="3"/>
        <v>63</v>
      </c>
      <c r="K16" s="103">
        <v>52</v>
      </c>
      <c r="L16" s="103">
        <v>3</v>
      </c>
      <c r="M16" s="103"/>
      <c r="N16" s="113">
        <f t="shared" si="4"/>
        <v>55</v>
      </c>
      <c r="O16" s="103"/>
      <c r="P16" s="103"/>
      <c r="Q16" s="113">
        <f aca="true" t="shared" si="5" ref="Q16:Q25">N16+O16-P16</f>
        <v>55</v>
      </c>
      <c r="R16" s="11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2529</v>
      </c>
      <c r="E17" s="248">
        <f>SUM(E9:E16)</f>
        <v>71</v>
      </c>
      <c r="F17" s="248">
        <f>SUM(F9:F16)</f>
        <v>54</v>
      </c>
      <c r="G17" s="113">
        <f t="shared" si="2"/>
        <v>2546</v>
      </c>
      <c r="H17" s="114">
        <f>SUM(H9:H16)</f>
        <v>0</v>
      </c>
      <c r="I17" s="114">
        <f>SUM(I9:I16)</f>
        <v>0</v>
      </c>
      <c r="J17" s="113">
        <f t="shared" si="3"/>
        <v>2546</v>
      </c>
      <c r="K17" s="114">
        <f>SUM(K9:K16)</f>
        <v>1859</v>
      </c>
      <c r="L17" s="114">
        <f>SUM(L9:L16)</f>
        <v>84</v>
      </c>
      <c r="M17" s="114">
        <f>SUM(M9:M16)</f>
        <v>34</v>
      </c>
      <c r="N17" s="113">
        <f t="shared" si="4"/>
        <v>1909</v>
      </c>
      <c r="O17" s="114">
        <f>SUM(O9:O16)</f>
        <v>0</v>
      </c>
      <c r="P17" s="114">
        <f>SUM(P9:P16)</f>
        <v>0</v>
      </c>
      <c r="Q17" s="113">
        <f t="shared" si="5"/>
        <v>1909</v>
      </c>
      <c r="R17" s="113">
        <f t="shared" si="6"/>
        <v>637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5</v>
      </c>
      <c r="E22" s="243"/>
      <c r="F22" s="243"/>
      <c r="G22" s="113">
        <f t="shared" si="2"/>
        <v>5</v>
      </c>
      <c r="H22" s="103"/>
      <c r="I22" s="103"/>
      <c r="J22" s="113">
        <f t="shared" si="3"/>
        <v>5</v>
      </c>
      <c r="K22" s="103">
        <v>5</v>
      </c>
      <c r="L22" s="103"/>
      <c r="M22" s="103"/>
      <c r="N22" s="113">
        <f t="shared" si="4"/>
        <v>5</v>
      </c>
      <c r="O22" s="103"/>
      <c r="P22" s="103"/>
      <c r="Q22" s="113">
        <f t="shared" si="5"/>
        <v>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5</v>
      </c>
      <c r="H25" s="104">
        <f t="shared" si="7"/>
        <v>0</v>
      </c>
      <c r="I25" s="104">
        <f t="shared" si="7"/>
        <v>0</v>
      </c>
      <c r="J25" s="105">
        <f t="shared" si="3"/>
        <v>5</v>
      </c>
      <c r="K25" s="104">
        <f t="shared" si="7"/>
        <v>5</v>
      </c>
      <c r="L25" s="104">
        <f t="shared" si="7"/>
        <v>0</v>
      </c>
      <c r="M25" s="104">
        <f t="shared" si="7"/>
        <v>0</v>
      </c>
      <c r="N25" s="105">
        <f t="shared" si="4"/>
        <v>5</v>
      </c>
      <c r="O25" s="104">
        <f t="shared" si="7"/>
        <v>0</v>
      </c>
      <c r="P25" s="104">
        <f t="shared" si="7"/>
        <v>0</v>
      </c>
      <c r="Q25" s="105">
        <f t="shared" si="5"/>
        <v>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2534</v>
      </c>
      <c r="E40" s="547">
        <f>E17+E18+E19+E25+E38+E39</f>
        <v>71</v>
      </c>
      <c r="F40" s="547">
        <f aca="true" t="shared" si="13" ref="F40:R40">F17+F18+F19+F25+F38+F39</f>
        <v>54</v>
      </c>
      <c r="G40" s="547">
        <f t="shared" si="13"/>
        <v>2551</v>
      </c>
      <c r="H40" s="547">
        <f t="shared" si="13"/>
        <v>0</v>
      </c>
      <c r="I40" s="547">
        <f t="shared" si="13"/>
        <v>0</v>
      </c>
      <c r="J40" s="547">
        <f t="shared" si="13"/>
        <v>2551</v>
      </c>
      <c r="K40" s="547">
        <f t="shared" si="13"/>
        <v>1864</v>
      </c>
      <c r="L40" s="547">
        <f t="shared" si="13"/>
        <v>84</v>
      </c>
      <c r="M40" s="547">
        <f t="shared" si="13"/>
        <v>34</v>
      </c>
      <c r="N40" s="547">
        <f t="shared" si="13"/>
        <v>1914</v>
      </c>
      <c r="O40" s="547">
        <f t="shared" si="13"/>
        <v>0</v>
      </c>
      <c r="P40" s="547">
        <f t="shared" si="13"/>
        <v>0</v>
      </c>
      <c r="Q40" s="547">
        <f t="shared" si="13"/>
        <v>1914</v>
      </c>
      <c r="R40" s="547">
        <f t="shared" si="13"/>
        <v>637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27"/>
      <c r="L44" s="627"/>
      <c r="M44" s="627"/>
      <c r="N44" s="627"/>
      <c r="O44" s="628" t="s">
        <v>865</v>
      </c>
      <c r="P44" s="629"/>
      <c r="Q44" s="629"/>
      <c r="R44" s="62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0">
      <selection activeCell="A108" sqref="A10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6" t="s">
        <v>607</v>
      </c>
      <c r="B1" s="606"/>
      <c r="C1" s="606"/>
      <c r="D1" s="606"/>
      <c r="E1" s="60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0" t="str">
        <f>"Име на отчитащото се предприятие:"&amp;"           "&amp;'справка №1-БАЛАНС'!E3</f>
        <v>Име на отчитащото се предприятие:           " Слънчо " АД</v>
      </c>
      <c r="B3" s="600"/>
      <c r="C3" s="353" t="s">
        <v>2</v>
      </c>
      <c r="E3" s="353">
        <f>'справка №1-БАЛАНС'!H3</f>
        <v>814244008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           31.12.2009"</f>
        <v>Отчетен период:           31.12.2009</v>
      </c>
      <c r="B4" s="637"/>
      <c r="C4" s="354" t="s">
        <v>4</v>
      </c>
      <c r="D4" s="354"/>
      <c r="E4" s="353">
        <f>'справка №1-БАЛАНС'!H4</f>
        <v>1420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407</v>
      </c>
      <c r="D28" s="153">
        <v>407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22</v>
      </c>
      <c r="D31" s="153">
        <v>22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429</v>
      </c>
      <c r="D43" s="149">
        <f>D24+D28+D29+D31+D30+D32+D33+D38</f>
        <v>429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429</v>
      </c>
      <c r="D44" s="148">
        <f>D43+D21+D19+D9</f>
        <v>429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4</v>
      </c>
      <c r="D71" s="150">
        <f>SUM(D72:D74)</f>
        <v>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4</v>
      </c>
      <c r="D73" s="153">
        <v>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165</v>
      </c>
      <c r="D85" s="149">
        <f>SUM(D86:D90)+D94</f>
        <v>165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57</v>
      </c>
      <c r="D87" s="153">
        <v>57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5</v>
      </c>
      <c r="D89" s="153">
        <v>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102</v>
      </c>
      <c r="D90" s="148">
        <f>SUM(D91:D93)</f>
        <v>102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51</v>
      </c>
      <c r="D91" s="153">
        <v>51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51</v>
      </c>
      <c r="D92" s="153">
        <v>51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171</v>
      </c>
      <c r="D96" s="149">
        <f>D85+D80+D75+D71+D95</f>
        <v>171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171</v>
      </c>
      <c r="D97" s="149">
        <f>D96+D68+D66</f>
        <v>171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871</v>
      </c>
      <c r="B109" s="604"/>
      <c r="C109" s="604" t="s">
        <v>862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858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5" t="str">
        <f>'справка №1-БАЛАНС'!E3</f>
        <v>" Слънчо " АД</v>
      </c>
      <c r="D4" s="602"/>
      <c r="E4" s="602"/>
      <c r="F4" s="578"/>
      <c r="G4" s="580" t="s">
        <v>2</v>
      </c>
      <c r="H4" s="580"/>
      <c r="I4" s="589">
        <f>'справка №1-БАЛАНС'!H3</f>
        <v>814244008</v>
      </c>
    </row>
    <row r="5" spans="1:9" ht="15">
      <c r="A5" s="522" t="s">
        <v>5</v>
      </c>
      <c r="B5" s="579"/>
      <c r="C5" s="618">
        <f>'справка №1-БАЛАНС'!E5</f>
        <v>40178</v>
      </c>
      <c r="D5" s="640"/>
      <c r="E5" s="640"/>
      <c r="F5" s="579"/>
      <c r="G5" s="354" t="s">
        <v>4</v>
      </c>
      <c r="H5" s="581"/>
      <c r="I5" s="588">
        <f>'справка №1-БАЛАНС'!H4</f>
        <v>1420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9"/>
      <c r="C30" s="639"/>
      <c r="D30" s="568" t="s">
        <v>817</v>
      </c>
      <c r="E30" s="638" t="s">
        <v>859</v>
      </c>
      <c r="F30" s="638"/>
      <c r="G30" s="638"/>
      <c r="H30" s="519" t="s">
        <v>779</v>
      </c>
      <c r="I30" s="638" t="s">
        <v>860</v>
      </c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" Слънчо " АД</v>
      </c>
      <c r="C5" s="601"/>
      <c r="D5" s="587"/>
      <c r="E5" s="353" t="s">
        <v>2</v>
      </c>
      <c r="F5" s="590">
        <f>'справка №1-БАЛАНС'!H3</f>
        <v>814244008</v>
      </c>
    </row>
    <row r="6" spans="1:13" ht="15" customHeight="1">
      <c r="A6" s="54" t="s">
        <v>820</v>
      </c>
      <c r="B6" s="618">
        <f>'справка №1-БАЛАНС'!E5</f>
        <v>40178</v>
      </c>
      <c r="C6" s="640"/>
      <c r="D6" s="55"/>
      <c r="E6" s="354" t="s">
        <v>4</v>
      </c>
      <c r="F6" s="591">
        <f>'справка №1-БАЛАНС'!H4</f>
        <v>1420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41" t="s">
        <v>862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858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2010-02-10T14:27:23Z</cp:lastPrinted>
  <dcterms:created xsi:type="dcterms:W3CDTF">2000-06-29T12:02:40Z</dcterms:created>
  <dcterms:modified xsi:type="dcterms:W3CDTF">2010-02-10T14:33:20Z</dcterms:modified>
  <cp:category/>
  <cp:version/>
  <cp:contentType/>
  <cp:contentStatus/>
</cp:coreProperties>
</file>