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№8'!$A$1:$H$41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<sst xmlns="http://schemas.openxmlformats.org/spreadsheetml/2006/main" count="1057" uniqueCount="900">
  <si>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</si>
  <si>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</si>
  <si>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</si>
  <si>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</si>
  <si>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</si>
  <si>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</si>
  <si>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</si>
  <si>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</si>
  <si>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</si>
  <si>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</si>
  <si>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</si>
  <si>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</si>
  <si>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</si>
  <si>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</si>
  <si>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</si>
  <si>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</si>
  <si>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</si>
  <si>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</si>
  <si>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</si>
  <si>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</si>
  <si>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</si>
  <si>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</si>
  <si>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</si>
  <si>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</si>
  <si>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</si>
  <si>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</si>
  <si>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</si>
  <si>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</si>
  <si>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</si>
  <si>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</si>
  <si>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</si>
  <si>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</si>
  <si>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</si>
  <si>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</si>
  <si>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</si>
  <si>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</si>
  <si>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</si>
  <si>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</si>
  <si>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</si>
  <si>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</si>
  <si>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</si>
  <si>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</si>
  <si>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</si>
  <si>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</si>
  <si>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</si>
  <si>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</si>
  <si>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</si>
  <si>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</si>
  <si>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</si>
  <si>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</si>
  <si>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</si>
  <si>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</si>
  <si>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</si>
  <si>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</si>
  <si>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</si>
  <si>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</si>
  <si>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</si>
  <si>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</si>
  <si>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</si>
  <si>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</si>
  <si>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</si>
  <si>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</si>
  <si>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</si>
  <si>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</si>
  <si>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</si>
  <si>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</si>
  <si>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</si>
  <si>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</si>
  <si>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</si>
  <si>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</si>
  <si>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</si>
  <si>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</si>
  <si>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</si>
  <si>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</si>
  <si>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</si>
  <si>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</si>
  <si>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</si>
  <si>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</si>
  <si>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</si>
  <si>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</si>
  <si>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</si>
  <si>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</si>
  <si>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</si>
  <si>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</si>
  <si>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</si>
  <si>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</si>
  <si>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</si>
  <si>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</si>
  <si>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</si>
  <si>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</si>
  <si>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</si>
  <si>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</si>
  <si>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</si>
  <si>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</si>
  <si>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</si>
  <si>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</si>
  <si>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</si>
  <si>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</si>
  <si>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</si>
  <si>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</si>
  <si>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</si>
  <si>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</si>
  <si>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</si>
  <si>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</si>
  <si>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</si>
  <si>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</si>
  <si>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</si>
  <si>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</si>
  <si>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</si>
  <si>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</si>
  <si>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</si>
  <si>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</si>
  <si>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</si>
  <si>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</si>
  <si>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</si>
  <si>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</si>
  <si>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</si>
  <si>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</si>
  <si>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</si>
  <si>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</si>
  <si>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</si>
  <si>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</si>
  <si>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</si>
  <si>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</si>
  <si>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</si>
  <si>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</si>
  <si>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</si>
  <si>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</si>
  <si>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</si>
  <si>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</si>
  <si>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</si>
  <si>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</si>
  <si>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</si>
  <si>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</si>
  <si>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</si>
  <si>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</si>
  <si>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</si>
  <si>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</si>
  <si>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</si>
  <si>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</si>
  <si>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</si>
  <si>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</si>
  <si>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</si>
  <si>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</si>
  <si>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</si>
  <si>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</si>
  <si>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</si>
  <si>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</si>
  <si>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</si>
  <si>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</si>
  <si>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</si>
  <si>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</si>
  <si>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</si>
  <si>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</si>
  <si>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</si>
  <si>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</si>
  <si>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</si>
  <si>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</si>
  <si>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</si>
  <si>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</si>
  <si>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</si>
  <si>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</si>
  <si>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</si>
  <si>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</si>
  <si>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</si>
  <si>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</si>
  <si>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</si>
  <si>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</si>
  <si>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</si>
  <si>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</si>
  <si>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</si>
  <si>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</si>
  <si>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</si>
  <si>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</si>
  <si>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</si>
  <si>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</si>
  <si>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</si>
  <si>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</si>
  <si>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</si>
  <si>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</si>
  <si>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</si>
  <si>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</si>
  <si>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</si>
  <si>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</si>
  <si>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</si>
  <si>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</si>
  <si>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</si>
  <si>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</si>
  <si>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</si>
  <si>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</si>
  <si>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</si>
  <si>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</si>
  <si>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</si>
  <si>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</si>
  <si>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</si>
  <si>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</si>
  <si>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</si>
  <si>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</si>
  <si>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</si>
  <si>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</si>
  <si>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</si>
  <si>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</si>
  <si>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</si>
  <si>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</si>
  <si>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</si>
  <si>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</si>
  <si>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</si>
  <si>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</si>
  <si>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</si>
  <si>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</si>
  <si>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</si>
  <si>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</si>
  <si>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</si>
  <si>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</si>
  <si>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</si>
  <si>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</si>
  <si>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</si>
  <si>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</si>
  <si>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</si>
  <si>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</si>
  <si>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</si>
  <si>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</si>
  <si>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</si>
  <si>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</si>
  <si>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</si>
  <si>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</si>
  <si>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</si>
  <si>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</si>
  <si>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</si>
  <si>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</si>
  <si>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</si>
  <si>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</si>
  <si>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</si>
  <si>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</si>
  <si>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</si>
  <si>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</si>
  <si>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</si>
  <si>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</si>
  <si>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</si>
  <si>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</si>
  <si>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</si>
  <si>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</si>
  <si>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</si>
  <si>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</si>
  <si>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</si>
  <si>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</si>
  <si>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</si>
  <si>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</si>
  <si>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</si>
  <si>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</si>
  <si>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</si>
  <si>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</si>
  <si>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</si>
  <si>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</si>
  <si>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</si>
  <si>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</si>
  <si>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</si>
  <si>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</si>
  <si>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</si>
  <si>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</si>
  <si>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</si>
  <si>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</si>
  <si>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</si>
  <si>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</si>
  <si>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</si>
  <si>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</si>
  <si>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</si>
  <si>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</si>
  <si>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</si>
  <si>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</si>
  <si>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</si>
  <si>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</si>
  <si>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</si>
  <si>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</si>
  <si>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</si>
  <si>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</si>
  <si>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</si>
  <si>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</si>
  <si>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</si>
  <si>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</si>
  <si>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</si>
  <si>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</si>
  <si>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</si>
  <si>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</si>
  <si>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</si>
  <si>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</si>
  <si>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</si>
  <si>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</si>
  <si>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</si>
  <si>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</si>
  <si>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</si>
  <si>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</si>
  <si>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</si>
  <si>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</si>
  <si>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</si>
  <si>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</si>
  <si>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</si>
  <si>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</si>
  <si>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</si>
  <si>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</si>
  <si>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</si>
  <si>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</si>
  <si>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</si>
  <si>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</si>
  <si>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</si>
  <si>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</si>
  <si>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</si>
  <si>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</si>
  <si>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</si>
  <si>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</si>
  <si>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</si>
  <si>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</si>
  <si>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</si>
  <si>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</si>
  <si>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</si>
  <si>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</si>
  <si>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</si>
  <si>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</si>
  <si>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</si>
  <si>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</si>
  <si>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</si>
  <si>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</si>
  <si>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</si>
  <si>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</si>
  <si>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</si>
  <si>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</si>
  <si>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</si>
  <si>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</si>
  <si>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</si>
  <si>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</si>
  <si>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</si>
  <si>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</si>
  <si>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</si>
  <si>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</si>
  <si>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</si>
  <si>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</si>
  <si>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</si>
  <si>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</si>
  <si>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</si>
  <si>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</si>
  <si>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</si>
  <si>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</si>
  <si>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</si>
  <si>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</si>
  <si>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</si>
  <si>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</si>
  <si>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</si>
  <si>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</si>
  <si>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</si>
  <si>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</si>
  <si>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</si>
  <si>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</si>
  <si>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</si>
  <si>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</si>
  <si>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</si>
  <si>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</si>
  <si>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</si>
  <si>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</si>
  <si>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</si>
  <si>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</si>
  <si>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</si>
  <si>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</si>
  <si>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</si>
  <si>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</si>
  <si>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</si>
  <si>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</si>
  <si>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</si>
  <si>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</si>
  <si>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</si>
  <si>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</si>
  <si>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</si>
  <si>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</si>
  <si>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</si>
  <si>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</si>
  <si>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</si>
  <si>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</si>
  <si>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</si>
  <si>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</si>
  <si>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</si>
  <si>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</si>
  <si>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</si>
  <si>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</si>
  <si>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</si>
  <si>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</si>
  <si>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</si>
  <si>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</si>
  <si>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</si>
  <si>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</si>
  <si>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</si>
  <si>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</si>
  <si>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</si>
  <si>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</si>
  <si>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</si>
  <si>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</si>
  <si>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</si>
  <si>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</si>
  <si>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</si>
  <si>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</si>
  <si>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</si>
  <si>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</si>
  <si>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</si>
  <si>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</si>
  <si>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</si>
  <si>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</si>
  <si>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</si>
  <si>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</si>
  <si>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</si>
  <si>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</si>
  <si>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</si>
  <si>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</si>
  <si>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</si>
  <si>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</si>
  <si>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</si>
  <si>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</si>
  <si>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</si>
  <si>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</si>
  <si>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</si>
  <si>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</si>
  <si>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</si>
  <si>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</si>
  <si>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</si>
  <si>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</si>
  <si>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</si>
  <si>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</si>
  <si>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</si>
  <si>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</si>
  <si>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</si>
  <si>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</si>
  <si>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</si>
  <si>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</si>
  <si>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</si>
  <si>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</si>
  <si>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</si>
  <si>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</si>
  <si>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</si>
  <si>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</si>
  <si>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</si>
  <si>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</si>
  <si>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</si>
  <si>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</si>
  <si>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</si>
  <si>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</si>
  <si>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</si>
  <si>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</si>
  <si>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</si>
  <si>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</si>
  <si>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</si>
  <si>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</si>
  <si>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</si>
  <si>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</si>
  <si>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</si>
  <si>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</si>
  <si>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</si>
  <si>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</si>
  <si>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</si>
  <si>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</si>
  <si>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</si>
  <si>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</si>
  <si>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</si>
  <si>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</si>
  <si>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</si>
  <si>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</si>
  <si>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</si>
  <si>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</si>
  <si>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</si>
  <si>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</si>
  <si>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</si>
  <si>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</si>
  <si>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</si>
  <si>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</si>
  <si>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</si>
  <si>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</si>
  <si>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</si>
  <si>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</si>
  <si>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</si>
  <si>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</si>
  <si>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</si>
  <si>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</si>
  <si>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</si>
  <si>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</si>
  <si>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</si>
  <si>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</si>
  <si>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</si>
  <si>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</si>
  <si>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</si>
  <si>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</si>
  <si>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</si>
  <si>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</si>
  <si>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</si>
  <si>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</si>
  <si>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</si>
  <si>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</si>
  <si>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</si>
  <si>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</si>
  <si>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</si>
  <si>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</si>
  <si>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</si>
  <si>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</si>
  <si>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</si>
  <si>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</si>
  <si>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</si>
  <si>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</si>
  <si>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</si>
  <si>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</si>
  <si>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</si>
  <si>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</si>
  <si>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</si>
  <si>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</si>
  <si>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</si>
  <si>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</si>
  <si>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</si>
  <si>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</si>
  <si>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</si>
  <si>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</si>
  <si>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</si>
  <si>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</si>
  <si>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</si>
  <si>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</si>
  <si>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</si>
  <si>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</si>
  <si>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</si>
  <si>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</si>
  <si>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</si>
  <si>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</si>
  <si>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</si>
  <si>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</si>
  <si>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</si>
  <si>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</si>
  <si>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</si>
  <si>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</si>
  <si>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</si>
  <si>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</si>
  <si>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</si>
  <si>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</si>
  <si>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</si>
  <si>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</si>
  <si>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</si>
  <si>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</si>
  <si>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</si>
  <si>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</si>
  <si>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</si>
  <si>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</si>
  <si>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</si>
  <si>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</si>
  <si>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</si>
  <si>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</si>
  <si>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</si>
  <si>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</si>
  <si>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</si>
  <si>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</si>
  <si>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</si>
  <si>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</si>
  <si>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</si>
  <si>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</si>
  <si>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</si>
  <si>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</si>
  <si>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</si>
  <si>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</si>
  <si>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</si>
  <si>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</si>
  <si>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</si>
  <si>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</si>
  <si>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</si>
  <si>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</si>
  <si>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</si>
  <si>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</si>
  <si>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</si>
  <si>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</si>
  <si>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</si>
  <si>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</si>
  <si>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</si>
  <si>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</si>
  <si>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</si>
  <si>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</si>
  <si>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</si>
  <si>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</si>
  <si>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</si>
  <si>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</si>
  <si>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</si>
  <si>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</si>
  <si>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</si>
  <si>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</si>
  <si>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</si>
  <si>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</si>
  <si>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</si>
  <si>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</si>
  <si>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</si>
  <si>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</si>
  <si>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</si>
  <si>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</si>
  <si>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</si>
  <si>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</si>
  <si>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</si>
  <si>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</si>
  <si>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</si>
  <si>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</si>
  <si>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</si>
  <si>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</si>
  <si>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</si>
  <si>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</si>
  <si>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</si>
  <si>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</si>
  <si>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</si>
  <si>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</si>
  <si>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</si>
  <si>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</si>
  <si>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</si>
  <si>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</si>
  <si>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</si>
  <si>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</si>
  <si>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</si>
  <si>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</si>
  <si>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</si>
  <si>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</si>
  <si>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</si>
  <si>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</si>
  <si>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</si>
  <si>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</si>
  <si>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</si>
  <si>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</si>
  <si>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</si>
  <si>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</si>
  <si>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</si>
  <si>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</si>
  <si>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</si>
  <si>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</si>
  <si>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</si>
  <si>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</si>
  <si>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</si>
  <si>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</si>
  <si>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</si>
  <si>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</si>
  <si>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</si>
  <si>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</si>
  <si>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</si>
  <si>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</si>
  <si>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</si>
  <si>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</si>
  <si>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</si>
  <si>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</si>
  <si>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</si>
  <si>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</si>
  <si>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</si>
  <si>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</si>
  <si>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</si>
  <si>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</si>
  <si>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</si>
  <si>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</si>
  <si>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</si>
  <si>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</si>
  <si>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</si>
  <si>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</si>
  <si>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</si>
  <si>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</si>
  <si>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</si>
  <si>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</si>
  <si>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</si>
  <si>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</si>
  <si>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</si>
  <si>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</si>
  <si>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</si>
  <si>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</si>
  <si>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</si>
  <si>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</si>
  <si>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</si>
  <si>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</si>
  <si>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</si>
  <si>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</si>
  <si>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</si>
  <si>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</si>
  <si>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</si>
  <si>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</si>
  <si>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</si>
  <si>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</si>
  <si>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</si>
  <si>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</si>
  <si>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</si>
  <si>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</si>
  <si>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</si>
  <si>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</si>
  <si>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</si>
  <si>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</si>
  <si>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</si>
  <si>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</si>
  <si>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</si>
  <si>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</si>
  <si>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</si>
  <si>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</si>
  <si>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</si>
  <si>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</si>
  <si>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</si>
  <si>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</si>
  <si>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</si>
  <si>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</si>
  <si>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</si>
  <si>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</si>
  <si>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</si>
  <si>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</si>
  <si>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</si>
  <si>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</si>
  <si>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</si>
  <si>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</si>
  <si>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</si>
  <si>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</si>
  <si>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</si>
  <si>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</si>
  <si>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</si>
  <si>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</si>
  <si>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</si>
  <si>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</si>
  <si>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</si>
  <si>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</si>
  <si>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</si>
  <si>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</si>
  <si>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</si>
  <si>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</si>
  <si>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</si>
  <si>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</si>
  <si>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</si>
  <si>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</si>
  <si>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</si>
  <si>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</si>
  <si>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</si>
  <si>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</si>
  <si>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</si>
  <si>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</si>
  <si>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</si>
  <si>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</si>
  <si>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</si>
  <si>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</si>
  <si>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</si>
  <si>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</si>
  <si>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</si>
  <si>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</si>
  <si>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</si>
  <si>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</si>
  <si>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</si>
  <si>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</si>
  <si>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</si>
  <si>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</si>
  <si>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</si>
  <si>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</si>
  <si>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</si>
  <si>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</si>
  <si>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</si>
  <si>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</si>
  <si>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</si>
  <si>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</si>
  <si>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</si>
  <si>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</si>
  <si>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</si>
  <si>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</si>
  <si>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</si>
  <si>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</si>
  <si>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</si>
  <si>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</si>
  <si>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</si>
  <si>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</si>
  <si>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</si>
  <si>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</si>
  <si>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</si>
  <si>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</si>
  <si>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</si>
  <si>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</si>
  <si>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</si>
  <si>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</si>
  <si>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</si>
  <si>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</si>
  <si>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</si>
  <si>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</si>
  <si>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</si>
  <si>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</si>
  <si>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</si>
  <si>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</si>
  <si>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</si>
  <si>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</si>
  <si>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</si>
  <si>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</si>
  <si>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</si>
  <si>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</si>
  <si>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</si>
  <si>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</si>
  <si>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</si>
  <si>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</si>
  <si>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</si>
  <si>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</si>
  <si>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</si>
  <si>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</si>
  <si>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</si>
  <si>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</si>
  <si>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</si>
  <si>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</si>
  <si>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</si>
  <si>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</si>
  <si>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</si>
  <si>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</si>
  <si>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</si>
  <si>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</si>
  <si>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</si>
  <si>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</si>
  <si>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</si>
  <si>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</si>
  <si>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</si>
  <si>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</si>
  <si>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</si>
  <si>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</si>
  <si>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</si>
  <si>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</si>
  <si>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</si>
  <si>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</si>
  <si>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</si>
  <si>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</si>
  <si>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</si>
  <si>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</si>
  <si>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</si>
  <si>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</si>
  <si>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</si>
  <si>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</si>
  <si>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</si>
  <si>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</si>
  <si>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</si>
  <si>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</si>
  <si>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</si>
  <si>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</si>
  <si>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</si>
  <si>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</si>
  <si>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</si>
  <si>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</si>
  <si>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</si>
  <si>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</si>
  <si>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</si>
  <si>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</si>
  <si>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</si>
  <si>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</si>
  <si>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</si>
  <si>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</si>
  <si>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</si>
  <si>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</si>
  <si>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</si>
  <si>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</si>
  <si>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Анелия  Русанова</t>
  </si>
  <si>
    <t xml:space="preserve">                      Анелия Русанова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</si>
  <si>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</si>
  <si>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</si>
  <si>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</si>
  <si>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</si>
  <si>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</si>
  <si>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2."Лесекспорт" АД  гр.Бургас</t>
  </si>
  <si>
    <t>3."Лазурен бряг " АД  гр.Приморско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</si>
  <si>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</si>
  <si>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</si>
  <si>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</si>
  <si>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</si>
  <si>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</si>
  <si>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</si>
  <si>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</si>
  <si>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</si>
  <si>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</si>
  <si>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</si>
  <si>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>4."Кортекс Трейдинг" АД</t>
  </si>
  <si>
    <t xml:space="preserve">                                 </t>
  </si>
  <si>
    <t xml:space="preserve">                     Даниел Ризов</t>
  </si>
  <si>
    <t>Даниел Ризов</t>
  </si>
  <si>
    <t xml:space="preserve">                            Ръководител: Даниел Ризов</t>
  </si>
  <si>
    <t>5."Металопак" АД  гр.Карнобат</t>
  </si>
  <si>
    <t>6. "Аутобохемия" АД - София</t>
  </si>
  <si>
    <t>7."Търговска къща Мебел" АД</t>
  </si>
  <si>
    <t xml:space="preserve">                              </t>
  </si>
  <si>
    <t xml:space="preserve">Вид на отчета: консолидиран: </t>
  </si>
  <si>
    <t xml:space="preserve">        II-ро тримесечие  2016 год.</t>
  </si>
  <si>
    <t>25  август 2016 г.</t>
  </si>
  <si>
    <t>Ръководител:    Даниел Ризов</t>
  </si>
  <si>
    <t xml:space="preserve">Вид на отчета:        консолидиран </t>
  </si>
  <si>
    <t>Отчетен период: II-ро тримесечие  2016год.</t>
  </si>
  <si>
    <t xml:space="preserve">                                                                                                                       25 август 2016 г.</t>
  </si>
  <si>
    <t xml:space="preserve">       25 август  2016 г.</t>
  </si>
  <si>
    <t>Вид на отчета:    консолидиран  II-ро  тримесечие  2016 г.</t>
  </si>
  <si>
    <t xml:space="preserve">Вид на отчета:     консолидиран </t>
  </si>
  <si>
    <t xml:space="preserve">Дата  на съставяне: 25 август 2016 г.                                                                                                                              </t>
  </si>
  <si>
    <t>Отчетен период: II-ро тримесечие 2016 г.</t>
  </si>
  <si>
    <t>Дата на съставяне: 25август 2016 г.</t>
  </si>
  <si>
    <t>консолидиран</t>
  </si>
  <si>
    <t xml:space="preserve">                                    II-ро  тримесечие 2016 год.</t>
  </si>
  <si>
    <t>25 август 2016 г.</t>
  </si>
  <si>
    <t>КОНСОЛИДИРАН</t>
  </si>
  <si>
    <t xml:space="preserve"> II-ро тримесечие 2016 г.</t>
  </si>
  <si>
    <t>25 август  2016 г.</t>
  </si>
  <si>
    <t>1."Бългериън Бойлер Технолоджис" АД  гр.София</t>
  </si>
  <si>
    <t xml:space="preserve">8."Интърг Еко"ООД  гр.Сливен -  в ликвидация   </t>
  </si>
  <si>
    <t>15. "ИП Фаворит" АД  София</t>
  </si>
  <si>
    <t>9."Гарант" АД  гр.Бяла Слатина</t>
  </si>
  <si>
    <t>10. "Славянка" АД  гр.Бургас</t>
  </si>
  <si>
    <t>11. "Винекс" АД   Славянци</t>
  </si>
  <si>
    <t>12."Еуратек Финанс" АД-София</t>
  </si>
  <si>
    <t>13. "Лазурно море" АД</t>
  </si>
  <si>
    <t>14. "Флагман хотел" АД</t>
  </si>
  <si>
    <t>16. "Интърг" АД - гр.Сливен</t>
  </si>
  <si>
    <t>17. Други инвестиции</t>
  </si>
  <si>
    <t>Oбща сума III:</t>
  </si>
  <si>
    <r>
      <t xml:space="preserve">отчетен период: II-ро  тримесечие 2016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</si>
</sst>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1" fontId="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11" fillId="0" borderId="0" xfId="59" applyFont="1" applyAlignment="1" applyProtection="1">
      <alignment horizontal="left"/>
      <protection locked="0"/>
    </xf>
    <xf numFmtId="165" fontId="4" fillId="34" borderId="10" xfId="42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3">
      <selection activeCell="E108" sqref="E108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1" t="s">
        <v>853</v>
      </c>
      <c r="F3" s="271" t="s">
        <v>2</v>
      </c>
      <c r="G3" s="224"/>
      <c r="H3" s="591">
        <v>121577091</v>
      </c>
    </row>
    <row r="4" spans="1:8" ht="15">
      <c r="A4" s="202" t="s">
        <v>868</v>
      </c>
      <c r="B4" s="579"/>
      <c r="C4" s="579"/>
      <c r="D4" s="580"/>
      <c r="E4" s="572" t="s">
        <v>158</v>
      </c>
      <c r="F4" s="222" t="s">
        <v>3</v>
      </c>
      <c r="G4" s="223"/>
      <c r="H4" s="591" t="s">
        <v>158</v>
      </c>
    </row>
    <row r="5" spans="1:8" ht="15">
      <c r="A5" s="202" t="s">
        <v>4</v>
      </c>
      <c r="B5" s="266"/>
      <c r="C5" s="266"/>
      <c r="D5" s="266"/>
      <c r="E5" s="592" t="s">
        <v>869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1" t="s">
        <v>15</v>
      </c>
      <c r="B9" s="283"/>
      <c r="C9" s="284"/>
      <c r="D9" s="285"/>
      <c r="E9" s="549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>
        <v>4043</v>
      </c>
      <c r="D11" s="203">
        <v>4043</v>
      </c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>
        <v>2550</v>
      </c>
      <c r="D12" s="203">
        <v>2561</v>
      </c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>
        <v>12715</v>
      </c>
      <c r="D13" s="203">
        <v>12583</v>
      </c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>
        <v>1311</v>
      </c>
      <c r="D14" s="203">
        <v>1330</v>
      </c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>
        <v>416</v>
      </c>
      <c r="D15" s="203">
        <v>482</v>
      </c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>
        <v>18</v>
      </c>
      <c r="D16" s="203">
        <v>20</v>
      </c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>
        <v>6265</v>
      </c>
      <c r="D17" s="203">
        <v>6207</v>
      </c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>
        <v>1016</v>
      </c>
      <c r="D18" s="203">
        <v>1050</v>
      </c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28334</v>
      </c>
      <c r="D19" s="207">
        <f>SUM(D11:D18)</f>
        <v>28276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>
        <v>135</v>
      </c>
      <c r="D20" s="203">
        <v>143</v>
      </c>
      <c r="E20" s="291" t="s">
        <v>56</v>
      </c>
      <c r="F20" s="296" t="s">
        <v>57</v>
      </c>
      <c r="G20" s="210">
        <v>6381</v>
      </c>
      <c r="H20" s="210">
        <v>6253</v>
      </c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20442</v>
      </c>
      <c r="H21" s="208">
        <f>SUM(H22:H24)</f>
        <v>21251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696</v>
      </c>
      <c r="H22" s="204">
        <v>696</v>
      </c>
    </row>
    <row r="23" spans="1:13" ht="15">
      <c r="A23" s="289" t="s">
        <v>65</v>
      </c>
      <c r="B23" s="295" t="s">
        <v>66</v>
      </c>
      <c r="C23" s="203">
        <v>8</v>
      </c>
      <c r="D23" s="203">
        <v>8</v>
      </c>
      <c r="E23" s="307" t="s">
        <v>67</v>
      </c>
      <c r="F23" s="296" t="s">
        <v>68</v>
      </c>
      <c r="G23" s="204">
        <v>4</v>
      </c>
      <c r="H23" s="204">
        <v>4</v>
      </c>
      <c r="M23" s="209"/>
    </row>
    <row r="24" spans="1:8" ht="15">
      <c r="A24" s="289" t="s">
        <v>69</v>
      </c>
      <c r="B24" s="295" t="s">
        <v>70</v>
      </c>
      <c r="C24" s="203">
        <v>33</v>
      </c>
      <c r="D24" s="203">
        <v>36</v>
      </c>
      <c r="E24" s="291" t="s">
        <v>71</v>
      </c>
      <c r="F24" s="296" t="s">
        <v>72</v>
      </c>
      <c r="G24" s="204">
        <v>19742</v>
      </c>
      <c r="H24" s="204">
        <v>20551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26837</v>
      </c>
      <c r="H25" s="206">
        <f>H19+H20+H21</f>
        <v>27518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>
        <v>693</v>
      </c>
      <c r="D26" s="203">
        <v>749</v>
      </c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734</v>
      </c>
      <c r="D27" s="207">
        <f>SUM(D23:D26)</f>
        <v>793</v>
      </c>
      <c r="E27" s="307" t="s">
        <v>82</v>
      </c>
      <c r="F27" s="296" t="s">
        <v>83</v>
      </c>
      <c r="G27" s="206">
        <f>SUM(G28:G30)</f>
        <v>88</v>
      </c>
      <c r="H27" s="206">
        <f>SUM(H28:H30)</f>
        <v>-969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4068</v>
      </c>
      <c r="H28" s="204">
        <v>3789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-3980</v>
      </c>
      <c r="H29" s="389">
        <v>-4758</v>
      </c>
      <c r="M29" s="209"/>
    </row>
    <row r="30" spans="1:8" ht="15">
      <c r="A30" s="289" t="s">
        <v>89</v>
      </c>
      <c r="B30" s="295" t="s">
        <v>90</v>
      </c>
      <c r="C30" s="203">
        <v>1367</v>
      </c>
      <c r="D30" s="203">
        <v>1367</v>
      </c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>
        <v>307</v>
      </c>
      <c r="M31" s="209"/>
    </row>
    <row r="32" spans="1:15" ht="15">
      <c r="A32" s="289" t="s">
        <v>97</v>
      </c>
      <c r="B32" s="304" t="s">
        <v>98</v>
      </c>
      <c r="C32" s="207">
        <f>C30+C31</f>
        <v>1367</v>
      </c>
      <c r="D32" s="207">
        <f>D30+D31</f>
        <v>1367</v>
      </c>
      <c r="E32" s="297" t="s">
        <v>99</v>
      </c>
      <c r="F32" s="296" t="s">
        <v>100</v>
      </c>
      <c r="G32" s="389">
        <v>-142</v>
      </c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-54</v>
      </c>
      <c r="H33" s="206">
        <f>H27+H31+H32</f>
        <v>-662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831</v>
      </c>
      <c r="B34" s="298" t="s">
        <v>104</v>
      </c>
      <c r="C34" s="207">
        <f>SUM(C35:C38)</f>
        <v>9931</v>
      </c>
      <c r="D34" s="207">
        <f>SUM(D35:D38)</f>
        <v>9931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/>
      <c r="D35" s="203"/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29140</v>
      </c>
      <c r="H36" s="206">
        <f>H25+H17+H33</f>
        <v>29213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9931</v>
      </c>
      <c r="D37" s="203">
        <v>9931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/>
      <c r="D38" s="203"/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0" t="s">
        <v>117</v>
      </c>
      <c r="F39" s="315" t="s">
        <v>118</v>
      </c>
      <c r="G39" s="210">
        <v>12948</v>
      </c>
      <c r="H39" s="210">
        <v>13129</v>
      </c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0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>
        <v>6026</v>
      </c>
      <c r="H43" s="204">
        <v>6021</v>
      </c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>
        <v>881</v>
      </c>
      <c r="H44" s="204">
        <v>409</v>
      </c>
    </row>
    <row r="45" spans="1:15" ht="15">
      <c r="A45" s="289" t="s">
        <v>135</v>
      </c>
      <c r="B45" s="303" t="s">
        <v>136</v>
      </c>
      <c r="C45" s="207">
        <f>C34+C39+C44</f>
        <v>9931</v>
      </c>
      <c r="D45" s="207">
        <f>D34+D39+D44</f>
        <v>9931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>
        <v>4</v>
      </c>
      <c r="H46" s="204"/>
    </row>
    <row r="47" spans="1:13" ht="15">
      <c r="A47" s="289" t="s">
        <v>142</v>
      </c>
      <c r="B47" s="295" t="s">
        <v>143</v>
      </c>
      <c r="C47" s="203">
        <v>4310</v>
      </c>
      <c r="D47" s="203">
        <v>4321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>
        <v>1034</v>
      </c>
      <c r="H48" s="204">
        <v>1173</v>
      </c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7945</v>
      </c>
      <c r="H49" s="206">
        <f>SUM(H43:H48)</f>
        <v>7603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4310</v>
      </c>
      <c r="D51" s="207">
        <f>SUM(D47:D50)</f>
        <v>4321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>
        <v>6</v>
      </c>
      <c r="D53" s="203">
        <v>10</v>
      </c>
      <c r="E53" s="291" t="s">
        <v>163</v>
      </c>
      <c r="F53" s="299" t="s">
        <v>164</v>
      </c>
      <c r="G53" s="204">
        <v>197</v>
      </c>
      <c r="H53" s="204">
        <v>197</v>
      </c>
    </row>
    <row r="54" spans="1:8" ht="15">
      <c r="A54" s="289" t="s">
        <v>165</v>
      </c>
      <c r="B54" s="303" t="s">
        <v>166</v>
      </c>
      <c r="C54" s="203">
        <v>129</v>
      </c>
      <c r="D54" s="203">
        <v>129</v>
      </c>
      <c r="E54" s="291" t="s">
        <v>167</v>
      </c>
      <c r="F54" s="299" t="s">
        <v>168</v>
      </c>
      <c r="G54" s="204">
        <v>1065</v>
      </c>
      <c r="H54" s="204">
        <v>1112</v>
      </c>
    </row>
    <row r="55" spans="1:18" ht="25.5">
      <c r="A55" s="323" t="s">
        <v>169</v>
      </c>
      <c r="B55" s="324" t="s">
        <v>170</v>
      </c>
      <c r="C55" s="207">
        <f>C19+C20+C21+C27+C32+C45+C51+C53+C54</f>
        <v>44946</v>
      </c>
      <c r="D55" s="207">
        <f>D19+D20+D21+D27+D32+D45+D51+D53+D54</f>
        <v>44970</v>
      </c>
      <c r="E55" s="291" t="s">
        <v>171</v>
      </c>
      <c r="F55" s="315" t="s">
        <v>172</v>
      </c>
      <c r="G55" s="206">
        <f>G49+G51+G52+G53+G54</f>
        <v>9207</v>
      </c>
      <c r="H55" s="206">
        <f>H49+H51+H52+H53+H54</f>
        <v>8912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2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5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>
        <v>4495</v>
      </c>
      <c r="D58" s="203">
        <v>4287</v>
      </c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>
        <v>3659</v>
      </c>
      <c r="D59" s="203">
        <v>3206</v>
      </c>
      <c r="E59" s="305" t="s">
        <v>180</v>
      </c>
      <c r="F59" s="296" t="s">
        <v>181</v>
      </c>
      <c r="G59" s="204">
        <v>4399</v>
      </c>
      <c r="H59" s="204">
        <v>3407</v>
      </c>
      <c r="M59" s="209"/>
    </row>
    <row r="60" spans="1:8" ht="15">
      <c r="A60" s="289" t="s">
        <v>182</v>
      </c>
      <c r="B60" s="295" t="s">
        <v>183</v>
      </c>
      <c r="C60" s="203">
        <v>266</v>
      </c>
      <c r="D60" s="203">
        <v>222</v>
      </c>
      <c r="E60" s="291" t="s">
        <v>184</v>
      </c>
      <c r="F60" s="296" t="s">
        <v>185</v>
      </c>
      <c r="G60" s="204">
        <v>286</v>
      </c>
      <c r="H60" s="204">
        <v>224</v>
      </c>
    </row>
    <row r="61" spans="1:18" ht="15">
      <c r="A61" s="289" t="s">
        <v>186</v>
      </c>
      <c r="B61" s="298" t="s">
        <v>187</v>
      </c>
      <c r="C61" s="203">
        <v>5881</v>
      </c>
      <c r="D61" s="203">
        <v>4812</v>
      </c>
      <c r="E61" s="297" t="s">
        <v>188</v>
      </c>
      <c r="F61" s="326" t="s">
        <v>189</v>
      </c>
      <c r="G61" s="206">
        <f>SUM(G62:G68)</f>
        <v>8069</v>
      </c>
      <c r="H61" s="206">
        <f>SUM(H62:H68)</f>
        <v>7565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4396</v>
      </c>
      <c r="H62" s="204">
        <v>4154</v>
      </c>
    </row>
    <row r="63" spans="1:13" ht="15">
      <c r="A63" s="289" t="s">
        <v>194</v>
      </c>
      <c r="B63" s="295" t="s">
        <v>195</v>
      </c>
      <c r="C63" s="203">
        <v>19</v>
      </c>
      <c r="D63" s="203">
        <v>20</v>
      </c>
      <c r="E63" s="291" t="s">
        <v>196</v>
      </c>
      <c r="F63" s="296" t="s">
        <v>197</v>
      </c>
      <c r="G63" s="204">
        <v>234</v>
      </c>
      <c r="H63" s="204">
        <v>15</v>
      </c>
      <c r="M63" s="209"/>
    </row>
    <row r="64" spans="1:15" ht="15">
      <c r="A64" s="289" t="s">
        <v>50</v>
      </c>
      <c r="B64" s="303" t="s">
        <v>198</v>
      </c>
      <c r="C64" s="207">
        <f>SUM(C58:C63)</f>
        <v>14320</v>
      </c>
      <c r="D64" s="207">
        <f>SUM(D58:D63)</f>
        <v>12547</v>
      </c>
      <c r="E64" s="291" t="s">
        <v>199</v>
      </c>
      <c r="F64" s="296" t="s">
        <v>200</v>
      </c>
      <c r="G64" s="204">
        <v>1081</v>
      </c>
      <c r="H64" s="204">
        <v>1141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>
        <v>1124</v>
      </c>
      <c r="H65" s="204">
        <v>1020</v>
      </c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882</v>
      </c>
      <c r="H66" s="204">
        <v>891</v>
      </c>
    </row>
    <row r="67" spans="1:8" ht="15">
      <c r="A67" s="289" t="s">
        <v>206</v>
      </c>
      <c r="B67" s="295" t="s">
        <v>207</v>
      </c>
      <c r="C67" s="203">
        <v>1711</v>
      </c>
      <c r="D67" s="203">
        <v>1314</v>
      </c>
      <c r="E67" s="291" t="s">
        <v>208</v>
      </c>
      <c r="F67" s="296" t="s">
        <v>209</v>
      </c>
      <c r="G67" s="204">
        <v>185</v>
      </c>
      <c r="H67" s="204">
        <v>188</v>
      </c>
    </row>
    <row r="68" spans="1:8" ht="15">
      <c r="A68" s="289" t="s">
        <v>210</v>
      </c>
      <c r="B68" s="295" t="s">
        <v>211</v>
      </c>
      <c r="C68" s="203">
        <v>2424</v>
      </c>
      <c r="D68" s="203">
        <v>2471</v>
      </c>
      <c r="E68" s="291" t="s">
        <v>212</v>
      </c>
      <c r="F68" s="296" t="s">
        <v>213</v>
      </c>
      <c r="G68" s="204">
        <v>167</v>
      </c>
      <c r="H68" s="204">
        <v>156</v>
      </c>
    </row>
    <row r="69" spans="1:8" ht="15">
      <c r="A69" s="289" t="s">
        <v>214</v>
      </c>
      <c r="B69" s="295" t="s">
        <v>215</v>
      </c>
      <c r="C69" s="203">
        <v>79</v>
      </c>
      <c r="D69" s="203">
        <v>44</v>
      </c>
      <c r="E69" s="305" t="s">
        <v>77</v>
      </c>
      <c r="F69" s="296" t="s">
        <v>216</v>
      </c>
      <c r="G69" s="204">
        <v>1779</v>
      </c>
      <c r="H69" s="204">
        <v>1722</v>
      </c>
    </row>
    <row r="70" spans="1:8" ht="15">
      <c r="A70" s="289" t="s">
        <v>217</v>
      </c>
      <c r="B70" s="295" t="s">
        <v>218</v>
      </c>
      <c r="C70" s="203">
        <v>56</v>
      </c>
      <c r="D70" s="203">
        <v>47</v>
      </c>
      <c r="E70" s="291" t="s">
        <v>219</v>
      </c>
      <c r="F70" s="296" t="s">
        <v>220</v>
      </c>
      <c r="G70" s="204">
        <v>1</v>
      </c>
      <c r="H70" s="204">
        <v>35</v>
      </c>
    </row>
    <row r="71" spans="1:18" ht="15">
      <c r="A71" s="289" t="s">
        <v>221</v>
      </c>
      <c r="B71" s="295" t="s">
        <v>222</v>
      </c>
      <c r="C71" s="203">
        <v>45</v>
      </c>
      <c r="D71" s="203">
        <v>47</v>
      </c>
      <c r="E71" s="307" t="s">
        <v>45</v>
      </c>
      <c r="F71" s="327" t="s">
        <v>223</v>
      </c>
      <c r="G71" s="213">
        <f>G59+G60+G61+G69+G70</f>
        <v>14534</v>
      </c>
      <c r="H71" s="213">
        <f>H59+H60+H61+H69+H70</f>
        <v>12953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>
        <v>158</v>
      </c>
      <c r="D72" s="203">
        <v>211</v>
      </c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462</v>
      </c>
      <c r="D74" s="203">
        <v>433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4935</v>
      </c>
      <c r="D75" s="207">
        <f>SUM(D67:D74)</f>
        <v>4567</v>
      </c>
      <c r="E75" s="305" t="s">
        <v>159</v>
      </c>
      <c r="F75" s="299" t="s">
        <v>233</v>
      </c>
      <c r="G75" s="204">
        <v>185</v>
      </c>
      <c r="H75" s="204">
        <v>1</v>
      </c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14719</v>
      </c>
      <c r="H79" s="214">
        <f>H71+H74+H75+H76</f>
        <v>12954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67</v>
      </c>
      <c r="D87" s="203">
        <v>38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1506</v>
      </c>
      <c r="D88" s="203">
        <v>1837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>
        <v>205</v>
      </c>
      <c r="D89" s="203">
        <v>205</v>
      </c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1778</v>
      </c>
      <c r="D91" s="207">
        <f>SUM(D87:D90)</f>
        <v>2080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>
        <v>35</v>
      </c>
      <c r="D92" s="203">
        <v>44</v>
      </c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21068</v>
      </c>
      <c r="D93" s="207">
        <f>D64+D75+D84+D91+D92</f>
        <v>19238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3" t="s">
        <v>267</v>
      </c>
      <c r="B94" s="342" t="s">
        <v>268</v>
      </c>
      <c r="C94" s="216">
        <f>C93+C55</f>
        <v>66014</v>
      </c>
      <c r="D94" s="216">
        <f>D93+D55</f>
        <v>64208</v>
      </c>
      <c r="E94" s="554" t="s">
        <v>269</v>
      </c>
      <c r="F94" s="343" t="s">
        <v>270</v>
      </c>
      <c r="G94" s="217">
        <f>G36+G39+G55+G79</f>
        <v>66014</v>
      </c>
      <c r="H94" s="217">
        <f>H36+H39+H55+H79</f>
        <v>64208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832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14" t="s">
        <v>380</v>
      </c>
      <c r="D98" s="614"/>
      <c r="E98" s="614"/>
      <c r="F98" s="222"/>
      <c r="G98" s="223"/>
      <c r="H98" s="224"/>
      <c r="M98" s="209"/>
    </row>
    <row r="99" spans="3:8" ht="15">
      <c r="C99" s="76"/>
      <c r="D99" s="1" t="s">
        <v>840</v>
      </c>
      <c r="E99" s="76"/>
      <c r="F99" s="222"/>
      <c r="G99" s="223"/>
      <c r="H99" s="224"/>
    </row>
    <row r="100" spans="1:5" ht="15">
      <c r="A100" s="225" t="s">
        <v>870</v>
      </c>
      <c r="B100" s="225"/>
      <c r="C100" s="614"/>
      <c r="D100" s="615"/>
      <c r="E100" s="615"/>
    </row>
    <row r="101" spans="4:6" ht="15">
      <c r="D101" s="614" t="s">
        <v>871</v>
      </c>
      <c r="E101" s="615"/>
      <c r="F101" s="615"/>
    </row>
    <row r="102" spans="4:6" ht="15">
      <c r="D102" s="614"/>
      <c r="E102" s="615"/>
      <c r="F102" s="615"/>
    </row>
    <row r="103" ht="12.75"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4">
    <mergeCell ref="C100:E100"/>
    <mergeCell ref="C98:E98"/>
    <mergeCell ref="D102:F102"/>
    <mergeCell ref="D101:F10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G42" sqref="G4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854</v>
      </c>
      <c r="F2" s="618" t="s">
        <v>2</v>
      </c>
      <c r="G2" s="618"/>
      <c r="H2" s="351">
        <v>121577091</v>
      </c>
    </row>
    <row r="3" spans="1:8" ht="15">
      <c r="A3" s="6" t="s">
        <v>872</v>
      </c>
      <c r="B3" s="531"/>
      <c r="C3" s="531"/>
      <c r="D3" s="531"/>
      <c r="E3" s="531"/>
      <c r="F3" s="565" t="s">
        <v>3</v>
      </c>
      <c r="G3" s="352"/>
      <c r="H3" s="351"/>
    </row>
    <row r="4" spans="1:8" ht="17.25" customHeight="1">
      <c r="A4" s="6" t="s">
        <v>873</v>
      </c>
      <c r="B4" s="567"/>
      <c r="C4" s="567"/>
      <c r="D4" s="567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4751</v>
      </c>
      <c r="D9" s="77">
        <v>5444</v>
      </c>
      <c r="E9" s="361" t="s">
        <v>282</v>
      </c>
      <c r="F9" s="363" t="s">
        <v>283</v>
      </c>
      <c r="G9" s="85">
        <v>7788</v>
      </c>
      <c r="H9" s="85">
        <v>8214</v>
      </c>
    </row>
    <row r="10" spans="1:8" ht="12">
      <c r="A10" s="361" t="s">
        <v>284</v>
      </c>
      <c r="B10" s="362" t="s">
        <v>285</v>
      </c>
      <c r="C10" s="77">
        <v>1180</v>
      </c>
      <c r="D10" s="77">
        <v>1271</v>
      </c>
      <c r="E10" s="361" t="s">
        <v>286</v>
      </c>
      <c r="F10" s="363" t="s">
        <v>287</v>
      </c>
      <c r="G10" s="85">
        <v>819</v>
      </c>
      <c r="H10" s="85">
        <v>1077</v>
      </c>
    </row>
    <row r="11" spans="1:8" ht="12">
      <c r="A11" s="361" t="s">
        <v>288</v>
      </c>
      <c r="B11" s="362" t="s">
        <v>289</v>
      </c>
      <c r="C11" s="77">
        <v>990</v>
      </c>
      <c r="D11" s="77">
        <v>1039</v>
      </c>
      <c r="E11" s="364" t="s">
        <v>290</v>
      </c>
      <c r="F11" s="363" t="s">
        <v>291</v>
      </c>
      <c r="G11" s="85">
        <v>536</v>
      </c>
      <c r="H11" s="85">
        <v>417</v>
      </c>
    </row>
    <row r="12" spans="1:8" ht="12">
      <c r="A12" s="361" t="s">
        <v>292</v>
      </c>
      <c r="B12" s="362" t="s">
        <v>293</v>
      </c>
      <c r="C12" s="77">
        <v>3490</v>
      </c>
      <c r="D12" s="77">
        <v>3386</v>
      </c>
      <c r="E12" s="364" t="s">
        <v>77</v>
      </c>
      <c r="F12" s="363" t="s">
        <v>294</v>
      </c>
      <c r="G12" s="85">
        <v>898</v>
      </c>
      <c r="H12" s="85">
        <v>1625</v>
      </c>
    </row>
    <row r="13" spans="1:18" ht="12">
      <c r="A13" s="361" t="s">
        <v>295</v>
      </c>
      <c r="B13" s="362" t="s">
        <v>296</v>
      </c>
      <c r="C13" s="77">
        <v>696</v>
      </c>
      <c r="D13" s="77">
        <v>666</v>
      </c>
      <c r="E13" s="365" t="s">
        <v>50</v>
      </c>
      <c r="F13" s="366" t="s">
        <v>297</v>
      </c>
      <c r="G13" s="86">
        <f>SUM(G9:G12)</f>
        <v>10041</v>
      </c>
      <c r="H13" s="86">
        <f>SUM(H9:H12)</f>
        <v>11333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>
        <v>990</v>
      </c>
      <c r="D14" s="77">
        <v>1598</v>
      </c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>
        <v>-1705</v>
      </c>
      <c r="D15" s="78">
        <v>-2063</v>
      </c>
      <c r="E15" s="359" t="s">
        <v>302</v>
      </c>
      <c r="F15" s="368" t="s">
        <v>303</v>
      </c>
      <c r="G15" s="85">
        <v>47</v>
      </c>
      <c r="H15" s="85">
        <v>53</v>
      </c>
    </row>
    <row r="16" spans="1:8" ht="12">
      <c r="A16" s="361" t="s">
        <v>304</v>
      </c>
      <c r="B16" s="362" t="s">
        <v>305</v>
      </c>
      <c r="C16" s="78">
        <v>215</v>
      </c>
      <c r="D16" s="78">
        <v>189</v>
      </c>
      <c r="E16" s="361" t="s">
        <v>306</v>
      </c>
      <c r="F16" s="367" t="s">
        <v>307</v>
      </c>
      <c r="G16" s="87">
        <v>47</v>
      </c>
      <c r="H16" s="87">
        <v>53</v>
      </c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10607</v>
      </c>
      <c r="D19" s="80">
        <f>SUM(D9:D15)+D16</f>
        <v>11530</v>
      </c>
      <c r="E19" s="371" t="s">
        <v>314</v>
      </c>
      <c r="F19" s="367" t="s">
        <v>315</v>
      </c>
      <c r="G19" s="85">
        <v>15</v>
      </c>
      <c r="H19" s="85">
        <v>12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333</v>
      </c>
      <c r="H20" s="85">
        <v>333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</v>
      </c>
      <c r="H21" s="85">
        <v>10</v>
      </c>
    </row>
    <row r="22" spans="1:8" ht="24">
      <c r="A22" s="358" t="s">
        <v>321</v>
      </c>
      <c r="B22" s="373" t="s">
        <v>322</v>
      </c>
      <c r="C22" s="77">
        <v>109</v>
      </c>
      <c r="D22" s="77">
        <v>151</v>
      </c>
      <c r="E22" s="371" t="s">
        <v>323</v>
      </c>
      <c r="F22" s="367" t="s">
        <v>324</v>
      </c>
      <c r="G22" s="85"/>
      <c r="H22" s="85">
        <v>4</v>
      </c>
    </row>
    <row r="23" spans="1:8" ht="24">
      <c r="A23" s="361" t="s">
        <v>325</v>
      </c>
      <c r="B23" s="373" t="s">
        <v>326</v>
      </c>
      <c r="C23" s="77"/>
      <c r="D23" s="77">
        <v>5</v>
      </c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>
        <v>7</v>
      </c>
      <c r="D24" s="77">
        <v>11</v>
      </c>
      <c r="E24" s="365" t="s">
        <v>102</v>
      </c>
      <c r="F24" s="368" t="s">
        <v>331</v>
      </c>
      <c r="G24" s="86">
        <f>SUM(G19:G23)</f>
        <v>350</v>
      </c>
      <c r="H24" s="86">
        <f>SUM(H19:H23)</f>
        <v>359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28</v>
      </c>
      <c r="D25" s="77">
        <v>35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144</v>
      </c>
      <c r="D26" s="80">
        <f>SUM(D22:D25)</f>
        <v>202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10751</v>
      </c>
      <c r="D28" s="81">
        <f>D26+D19</f>
        <v>11732</v>
      </c>
      <c r="E28" s="172" t="s">
        <v>336</v>
      </c>
      <c r="F28" s="368" t="s">
        <v>337</v>
      </c>
      <c r="G28" s="86">
        <f>G13+G15+G24</f>
        <v>10438</v>
      </c>
      <c r="H28" s="86">
        <f>H13+H15+H24</f>
        <v>11745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13</v>
      </c>
      <c r="E30" s="172" t="s">
        <v>340</v>
      </c>
      <c r="F30" s="368" t="s">
        <v>341</v>
      </c>
      <c r="G30" s="88">
        <f>IF((C28-G28)&gt;0,C28-G28,0)</f>
        <v>313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833</v>
      </c>
      <c r="B31" s="374" t="s">
        <v>342</v>
      </c>
      <c r="C31" s="77"/>
      <c r="D31" s="77"/>
      <c r="E31" s="359" t="s">
        <v>836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10751</v>
      </c>
      <c r="D33" s="80">
        <f>D28+D31+D32</f>
        <v>11732</v>
      </c>
      <c r="E33" s="172" t="s">
        <v>350</v>
      </c>
      <c r="F33" s="368" t="s">
        <v>351</v>
      </c>
      <c r="G33" s="88">
        <f>G32+G31+G28</f>
        <v>10438</v>
      </c>
      <c r="H33" s="88">
        <f>H32+H31+H28</f>
        <v>11745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13</v>
      </c>
      <c r="E34" s="377" t="s">
        <v>354</v>
      </c>
      <c r="F34" s="368" t="s">
        <v>355</v>
      </c>
      <c r="G34" s="86">
        <f>IF((C33-G33)&gt;0,C33-G33,0)</f>
        <v>313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6">
        <f>+IF((G33-C33-C35)&gt;0,G33-C33-C35,0)</f>
        <v>0</v>
      </c>
      <c r="D39" s="566">
        <f>+IF((H33-D33-D35)&gt;0,H33-D33-D35,0)</f>
        <v>13</v>
      </c>
      <c r="E39" s="384" t="s">
        <v>366</v>
      </c>
      <c r="F39" s="173" t="s">
        <v>367</v>
      </c>
      <c r="G39" s="89">
        <f>IF(G34&gt;0,IF(C35+G34&lt;0,0,C35+G34),IF(C34-C35&lt;0,C35-C34,0))</f>
        <v>313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>
        <v>171</v>
      </c>
      <c r="H40" s="85">
        <v>74</v>
      </c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87</v>
      </c>
      <c r="E41" s="172" t="s">
        <v>373</v>
      </c>
      <c r="F41" s="173" t="s">
        <v>374</v>
      </c>
      <c r="G41" s="83">
        <f>IF(C39=0,IF(G39-G40&gt;0,G39-G40+C40,0),IF(C39-C40&lt;0,C40-C39+G40,0))</f>
        <v>142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10751</v>
      </c>
      <c r="D42" s="84">
        <f>D33+D35+D39</f>
        <v>11745</v>
      </c>
      <c r="E42" s="175" t="s">
        <v>377</v>
      </c>
      <c r="F42" s="176" t="s">
        <v>378</v>
      </c>
      <c r="G42" s="88">
        <f>G39+G33</f>
        <v>10751</v>
      </c>
      <c r="H42" s="88">
        <f>H39+H33</f>
        <v>11745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860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6"/>
      <c r="E44" s="616"/>
      <c r="F44" s="616"/>
      <c r="G44" s="616"/>
      <c r="H44" s="616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841</v>
      </c>
      <c r="D45" s="529"/>
      <c r="E45" s="528" t="s">
        <v>867</v>
      </c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7" t="s">
        <v>874</v>
      </c>
      <c r="E46" s="617"/>
      <c r="F46" s="617"/>
      <c r="G46" s="617"/>
      <c r="H46" s="617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01" t="s">
        <v>777</v>
      </c>
      <c r="D48" s="617"/>
      <c r="E48" s="617"/>
      <c r="F48" s="617"/>
      <c r="G48" s="617"/>
      <c r="H48" s="617"/>
    </row>
    <row r="49" spans="1:8" ht="12">
      <c r="A49" s="29"/>
      <c r="B49" s="528"/>
      <c r="C49" s="529" t="s">
        <v>861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857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11" t="s">
        <v>876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11504</v>
      </c>
      <c r="D10" s="90">
        <v>13017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-8991</v>
      </c>
      <c r="D11" s="90">
        <v>-9888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-4071</v>
      </c>
      <c r="D13" s="90">
        <v>-4004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89</v>
      </c>
      <c r="D14" s="90">
        <v>-106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>
        <v>-16</v>
      </c>
      <c r="D15" s="90">
        <v>-14</v>
      </c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>
        <v>1</v>
      </c>
      <c r="D16" s="90">
        <v>1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-80</v>
      </c>
      <c r="D17" s="90">
        <v>-60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>
        <v>-7</v>
      </c>
      <c r="D18" s="90">
        <v>-10</v>
      </c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187</v>
      </c>
      <c r="D19" s="90">
        <v>-104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-1384</v>
      </c>
      <c r="D20" s="91">
        <f>SUM(D10:D19)</f>
        <v>-1168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>
        <v>-626</v>
      </c>
      <c r="D22" s="90">
        <v>-66</v>
      </c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>
        <v>33</v>
      </c>
      <c r="D23" s="90">
        <v>387</v>
      </c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>
        <v>-12</v>
      </c>
      <c r="D25" s="90">
        <v>-24</v>
      </c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>
        <v>8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17</v>
      </c>
      <c r="D29" s="90">
        <v>13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-588</v>
      </c>
      <c r="D32" s="91">
        <f>SUM(D22:D31)</f>
        <v>318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1999</v>
      </c>
      <c r="D36" s="90">
        <v>1319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-957</v>
      </c>
      <c r="D37" s="90">
        <v>-699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>
        <v>-121</v>
      </c>
      <c r="D38" s="90">
        <v>-99</v>
      </c>
      <c r="E38" s="179"/>
      <c r="F38" s="179"/>
      <c r="G38" s="180"/>
    </row>
    <row r="39" spans="1:7" ht="12">
      <c r="A39" s="408" t="s">
        <v>440</v>
      </c>
      <c r="B39" s="409" t="s">
        <v>441</v>
      </c>
      <c r="C39" s="90">
        <v>-32</v>
      </c>
      <c r="D39" s="90">
        <v>-32</v>
      </c>
      <c r="E39" s="179"/>
      <c r="F39" s="179"/>
      <c r="G39" s="180"/>
    </row>
    <row r="40" spans="1:7" ht="12">
      <c r="A40" s="408" t="s">
        <v>442</v>
      </c>
      <c r="B40" s="409" t="s">
        <v>443</v>
      </c>
      <c r="C40" s="90">
        <v>-3</v>
      </c>
      <c r="D40" s="90">
        <v>-4</v>
      </c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784</v>
      </c>
      <c r="D41" s="90">
        <v>181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1670</v>
      </c>
      <c r="D42" s="91">
        <f>SUM(D34:D41)</f>
        <v>666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-302</v>
      </c>
      <c r="D43" s="91">
        <f>D42+D32+D20</f>
        <v>-184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2080</v>
      </c>
      <c r="D44" s="182">
        <v>2070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1778</v>
      </c>
      <c r="D45" s="91">
        <f>D44+D43</f>
        <v>1886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1573</v>
      </c>
      <c r="D46" s="92">
        <v>1706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205</v>
      </c>
      <c r="D47" s="92">
        <v>180</v>
      </c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875</v>
      </c>
      <c r="B50" s="542" t="s">
        <v>380</v>
      </c>
      <c r="C50" s="619"/>
      <c r="D50" s="619"/>
      <c r="G50" s="184"/>
      <c r="H50" s="184"/>
    </row>
    <row r="51" spans="1:8" ht="12">
      <c r="A51" s="544"/>
      <c r="B51" s="544"/>
      <c r="C51" s="540" t="s">
        <v>844</v>
      </c>
      <c r="D51" s="540"/>
      <c r="G51" s="184"/>
      <c r="H51" s="184"/>
    </row>
    <row r="52" spans="1:8" ht="12">
      <c r="A52" s="544"/>
      <c r="B52" s="542" t="s">
        <v>777</v>
      </c>
      <c r="C52" s="619"/>
      <c r="D52" s="619"/>
      <c r="G52" s="184"/>
      <c r="H52" s="184"/>
    </row>
    <row r="53" spans="1:8" ht="12">
      <c r="A53" s="544"/>
      <c r="B53" s="544"/>
      <c r="C53" s="540" t="s">
        <v>862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M33" sqref="M33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0"/>
      <c r="C3" s="622" t="str">
        <f>'справка №1-БАЛАНС'!E3</f>
        <v>        "ФАВОРИТ ХОЛД" АД</v>
      </c>
      <c r="D3" s="623"/>
      <c r="E3" s="623"/>
      <c r="F3" s="623"/>
      <c r="G3" s="623"/>
      <c r="H3" s="570"/>
      <c r="I3" s="570"/>
      <c r="J3" s="2"/>
      <c r="K3" s="569" t="s">
        <v>2</v>
      </c>
      <c r="L3" s="569"/>
      <c r="M3" s="588">
        <f>'справка №1-БАЛАНС'!H3</f>
        <v>121577091</v>
      </c>
      <c r="N3" s="3"/>
    </row>
    <row r="4" spans="1:15" s="5" customFormat="1" ht="13.5" customHeight="1">
      <c r="A4" s="6" t="s">
        <v>877</v>
      </c>
      <c r="B4" s="570"/>
      <c r="C4" s="622" t="s">
        <v>158</v>
      </c>
      <c r="D4" s="622"/>
      <c r="E4" s="624"/>
      <c r="F4" s="622"/>
      <c r="G4" s="622"/>
      <c r="H4" s="531"/>
      <c r="I4" s="531"/>
      <c r="J4" s="590"/>
      <c r="K4" s="578" t="s">
        <v>3</v>
      </c>
      <c r="L4" s="578"/>
      <c r="M4" s="589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8"/>
      <c r="C5" s="622" t="str">
        <f>'справка №1-БАЛАНС'!E5</f>
        <v>        II-ро тримесечие  2016 год.</v>
      </c>
      <c r="D5" s="623"/>
      <c r="E5" s="623"/>
      <c r="F5" s="623"/>
      <c r="G5" s="623"/>
      <c r="H5" s="570"/>
      <c r="I5" s="570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6253</v>
      </c>
      <c r="F11" s="94">
        <f>'справка №1-БАЛАНС'!H22</f>
        <v>696</v>
      </c>
      <c r="G11" s="94">
        <f>'справка №1-БАЛАНС'!H23</f>
        <v>4</v>
      </c>
      <c r="H11" s="96">
        <v>20551</v>
      </c>
      <c r="I11" s="94">
        <f>'справка №1-БАЛАНС'!H28+'справка №1-БАЛАНС'!H31</f>
        <v>4096</v>
      </c>
      <c r="J11" s="94">
        <f>'справка №1-БАЛАНС'!H29+'справка №1-БАЛАНС'!H32</f>
        <v>-4758</v>
      </c>
      <c r="K11" s="96"/>
      <c r="L11" s="422">
        <f aca="true" t="shared" si="0" ref="L11:L32">SUM(C11:K11)</f>
        <v>29213</v>
      </c>
      <c r="M11" s="94">
        <f>'справка №1-БАЛАНС'!H39</f>
        <v>13129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6253</v>
      </c>
      <c r="F15" s="97">
        <f t="shared" si="2"/>
        <v>696</v>
      </c>
      <c r="G15" s="97">
        <f t="shared" si="2"/>
        <v>4</v>
      </c>
      <c r="H15" s="97">
        <f t="shared" si="2"/>
        <v>20551</v>
      </c>
      <c r="I15" s="97">
        <f t="shared" si="2"/>
        <v>4096</v>
      </c>
      <c r="J15" s="97">
        <f t="shared" si="2"/>
        <v>-4758</v>
      </c>
      <c r="K15" s="97">
        <f t="shared" si="2"/>
        <v>0</v>
      </c>
      <c r="L15" s="422">
        <f t="shared" si="0"/>
        <v>29213</v>
      </c>
      <c r="M15" s="97">
        <f>M11+M12</f>
        <v>13129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-142</v>
      </c>
      <c r="K16" s="96"/>
      <c r="L16" s="422">
        <f t="shared" si="0"/>
        <v>-142</v>
      </c>
      <c r="M16" s="96">
        <v>-171</v>
      </c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-59</v>
      </c>
      <c r="J17" s="98">
        <f t="shared" si="3"/>
        <v>0</v>
      </c>
      <c r="K17" s="98">
        <f t="shared" si="3"/>
        <v>0</v>
      </c>
      <c r="L17" s="422">
        <f t="shared" si="0"/>
        <v>-59</v>
      </c>
      <c r="M17" s="98">
        <f>M18+M19</f>
        <v>-46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>
        <v>-54</v>
      </c>
      <c r="J18" s="96"/>
      <c r="K18" s="96"/>
      <c r="L18" s="422">
        <f t="shared" si="0"/>
        <v>-54</v>
      </c>
      <c r="M18" s="96">
        <v>-42</v>
      </c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>
        <v>-5</v>
      </c>
      <c r="J19" s="96"/>
      <c r="K19" s="96"/>
      <c r="L19" s="422">
        <f t="shared" si="0"/>
        <v>-5</v>
      </c>
      <c r="M19" s="96">
        <v>-4</v>
      </c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>
        <v>-809</v>
      </c>
      <c r="I20" s="96"/>
      <c r="J20" s="96">
        <v>809</v>
      </c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128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128</v>
      </c>
      <c r="M21" s="95">
        <f>M22-M23</f>
        <v>36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>
        <v>128</v>
      </c>
      <c r="F22" s="237"/>
      <c r="G22" s="237"/>
      <c r="H22" s="237"/>
      <c r="I22" s="237"/>
      <c r="J22" s="237"/>
      <c r="K22" s="237"/>
      <c r="L22" s="422">
        <f t="shared" si="0"/>
        <v>128</v>
      </c>
      <c r="M22" s="237">
        <v>36</v>
      </c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>
        <v>31</v>
      </c>
      <c r="J28" s="96">
        <v>-31</v>
      </c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6381</v>
      </c>
      <c r="F29" s="95">
        <f t="shared" si="6"/>
        <v>696</v>
      </c>
      <c r="G29" s="95">
        <f t="shared" si="6"/>
        <v>4</v>
      </c>
      <c r="H29" s="95">
        <f t="shared" si="6"/>
        <v>19742</v>
      </c>
      <c r="I29" s="95">
        <f t="shared" si="6"/>
        <v>4068</v>
      </c>
      <c r="J29" s="95">
        <f t="shared" si="6"/>
        <v>-4122</v>
      </c>
      <c r="K29" s="95">
        <f t="shared" si="6"/>
        <v>0</v>
      </c>
      <c r="L29" s="422">
        <f t="shared" si="0"/>
        <v>29140</v>
      </c>
      <c r="M29" s="95">
        <f>M17+M20+M21+M24+M28+M27+M15+M16</f>
        <v>12948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6381</v>
      </c>
      <c r="F32" s="95">
        <f t="shared" si="7"/>
        <v>696</v>
      </c>
      <c r="G32" s="95">
        <f t="shared" si="7"/>
        <v>4</v>
      </c>
      <c r="H32" s="95">
        <f t="shared" si="7"/>
        <v>19742</v>
      </c>
      <c r="I32" s="95">
        <f t="shared" si="7"/>
        <v>4068</v>
      </c>
      <c r="J32" s="95">
        <f t="shared" si="7"/>
        <v>-4122</v>
      </c>
      <c r="K32" s="95">
        <f t="shared" si="7"/>
        <v>0</v>
      </c>
      <c r="L32" s="422">
        <f t="shared" si="0"/>
        <v>29140</v>
      </c>
      <c r="M32" s="95">
        <f>M29+M30+M31</f>
        <v>12948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58" t="s">
        <v>878</v>
      </c>
      <c r="B35" s="37"/>
      <c r="C35" s="24"/>
      <c r="D35" s="621" t="s">
        <v>842</v>
      </c>
      <c r="E35" s="621"/>
      <c r="F35" s="430" t="s">
        <v>851</v>
      </c>
      <c r="G35" s="430"/>
      <c r="H35" s="430"/>
      <c r="I35" s="430"/>
      <c r="J35" s="24" t="s">
        <v>843</v>
      </c>
      <c r="K35" s="24"/>
      <c r="L35" s="430" t="s">
        <v>862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V46" sqref="V46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0" t="s">
        <v>382</v>
      </c>
      <c r="B2" s="631"/>
      <c r="C2" s="612" t="s">
        <v>881</v>
      </c>
      <c r="D2" s="581"/>
      <c r="E2" s="622" t="s">
        <v>855</v>
      </c>
      <c r="F2" s="632"/>
      <c r="G2" s="632"/>
      <c r="H2" s="581"/>
      <c r="I2" s="439"/>
      <c r="J2" s="439"/>
      <c r="K2" s="439"/>
      <c r="L2" s="439"/>
      <c r="M2" s="625" t="s">
        <v>852</v>
      </c>
      <c r="N2" s="626"/>
      <c r="O2" s="626"/>
      <c r="P2" s="627"/>
      <c r="Q2" s="627"/>
      <c r="R2" s="351"/>
    </row>
    <row r="3" spans="1:18" ht="15">
      <c r="A3" s="630" t="s">
        <v>879</v>
      </c>
      <c r="B3" s="631"/>
      <c r="C3" s="582"/>
      <c r="D3" s="582"/>
      <c r="E3" s="622"/>
      <c r="F3" s="633"/>
      <c r="G3" s="633"/>
      <c r="H3" s="441"/>
      <c r="I3" s="441"/>
      <c r="J3" s="441"/>
      <c r="K3" s="441"/>
      <c r="L3" s="441"/>
      <c r="M3" s="628" t="s">
        <v>3</v>
      </c>
      <c r="N3" s="628"/>
      <c r="O3" s="573"/>
      <c r="P3" s="629"/>
      <c r="Q3" s="629"/>
      <c r="R3" s="352"/>
    </row>
    <row r="4" spans="1:18" ht="12.75">
      <c r="A4" s="434" t="s">
        <v>520</v>
      </c>
      <c r="B4" s="440"/>
      <c r="C4" s="440"/>
      <c r="D4" s="441"/>
      <c r="E4" s="634"/>
      <c r="F4" s="635"/>
      <c r="G4" s="635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36" t="s">
        <v>461</v>
      </c>
      <c r="B5" s="637"/>
      <c r="C5" s="640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43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43" t="s">
        <v>526</v>
      </c>
      <c r="R5" s="643" t="s">
        <v>527</v>
      </c>
    </row>
    <row r="6" spans="1:18" s="44" customFormat="1" ht="48">
      <c r="A6" s="638"/>
      <c r="B6" s="639"/>
      <c r="C6" s="641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44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44"/>
      <c r="R6" s="644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>
        <v>4043</v>
      </c>
      <c r="E9" s="241"/>
      <c r="F9" s="241"/>
      <c r="G9" s="111">
        <f>D9+E9-F9</f>
        <v>4043</v>
      </c>
      <c r="H9" s="101"/>
      <c r="I9" s="101"/>
      <c r="J9" s="111">
        <f>G9+H9-I9</f>
        <v>4043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4043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>
        <v>7320</v>
      </c>
      <c r="E10" s="241">
        <v>132</v>
      </c>
      <c r="F10" s="241"/>
      <c r="G10" s="111">
        <f aca="true" t="shared" si="2" ref="G10:G39">D10+E10-F10</f>
        <v>7452</v>
      </c>
      <c r="H10" s="101"/>
      <c r="I10" s="101"/>
      <c r="J10" s="111">
        <f aca="true" t="shared" si="3" ref="J10:J39">G10+H10-I10</f>
        <v>7452</v>
      </c>
      <c r="K10" s="101">
        <v>4759</v>
      </c>
      <c r="L10" s="101">
        <v>143</v>
      </c>
      <c r="M10" s="101"/>
      <c r="N10" s="111">
        <f aca="true" t="shared" si="4" ref="N10:N39">K10+L10-M10</f>
        <v>4902</v>
      </c>
      <c r="O10" s="101"/>
      <c r="P10" s="101"/>
      <c r="Q10" s="111">
        <f t="shared" si="0"/>
        <v>4902</v>
      </c>
      <c r="R10" s="111">
        <f t="shared" si="1"/>
        <v>2550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26131</v>
      </c>
      <c r="E11" s="241">
        <v>537</v>
      </c>
      <c r="F11" s="241">
        <v>171</v>
      </c>
      <c r="G11" s="111">
        <f t="shared" si="2"/>
        <v>26497</v>
      </c>
      <c r="H11" s="101">
        <v>201</v>
      </c>
      <c r="I11" s="101"/>
      <c r="J11" s="111">
        <f t="shared" si="3"/>
        <v>26698</v>
      </c>
      <c r="K11" s="101">
        <v>13546</v>
      </c>
      <c r="L11" s="101">
        <v>569</v>
      </c>
      <c r="M11" s="101">
        <v>168</v>
      </c>
      <c r="N11" s="111">
        <f t="shared" si="4"/>
        <v>13947</v>
      </c>
      <c r="O11" s="101">
        <v>36</v>
      </c>
      <c r="P11" s="101"/>
      <c r="Q11" s="111">
        <f t="shared" si="0"/>
        <v>13983</v>
      </c>
      <c r="R11" s="111">
        <f t="shared" si="1"/>
        <v>12715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>
        <v>2401</v>
      </c>
      <c r="E12" s="241">
        <v>16</v>
      </c>
      <c r="F12" s="241"/>
      <c r="G12" s="111">
        <f t="shared" si="2"/>
        <v>2417</v>
      </c>
      <c r="H12" s="101"/>
      <c r="I12" s="101"/>
      <c r="J12" s="111">
        <f t="shared" si="3"/>
        <v>2417</v>
      </c>
      <c r="K12" s="101">
        <v>1070</v>
      </c>
      <c r="L12" s="101">
        <v>36</v>
      </c>
      <c r="M12" s="101"/>
      <c r="N12" s="111">
        <f t="shared" si="4"/>
        <v>1106</v>
      </c>
      <c r="O12" s="101"/>
      <c r="P12" s="101"/>
      <c r="Q12" s="111">
        <f t="shared" si="0"/>
        <v>1106</v>
      </c>
      <c r="R12" s="111">
        <f t="shared" si="1"/>
        <v>1311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1867</v>
      </c>
      <c r="E13" s="241">
        <v>27</v>
      </c>
      <c r="F13" s="241">
        <v>154</v>
      </c>
      <c r="G13" s="111">
        <f t="shared" si="2"/>
        <v>1740</v>
      </c>
      <c r="H13" s="101"/>
      <c r="I13" s="101"/>
      <c r="J13" s="111">
        <f t="shared" si="3"/>
        <v>1740</v>
      </c>
      <c r="K13" s="101">
        <v>1385</v>
      </c>
      <c r="L13" s="101">
        <v>78</v>
      </c>
      <c r="M13" s="101">
        <v>139</v>
      </c>
      <c r="N13" s="111">
        <f t="shared" si="4"/>
        <v>1324</v>
      </c>
      <c r="O13" s="101"/>
      <c r="P13" s="101"/>
      <c r="Q13" s="111">
        <f t="shared" si="0"/>
        <v>1324</v>
      </c>
      <c r="R13" s="111">
        <f t="shared" si="1"/>
        <v>416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309</v>
      </c>
      <c r="E14" s="241">
        <v>2</v>
      </c>
      <c r="F14" s="241">
        <v>6</v>
      </c>
      <c r="G14" s="111">
        <f t="shared" si="2"/>
        <v>305</v>
      </c>
      <c r="H14" s="101"/>
      <c r="I14" s="101"/>
      <c r="J14" s="111">
        <f t="shared" si="3"/>
        <v>305</v>
      </c>
      <c r="K14" s="101">
        <v>290</v>
      </c>
      <c r="L14" s="101">
        <v>3</v>
      </c>
      <c r="M14" s="101">
        <v>6</v>
      </c>
      <c r="N14" s="111">
        <f t="shared" si="4"/>
        <v>287</v>
      </c>
      <c r="O14" s="101"/>
      <c r="P14" s="101"/>
      <c r="Q14" s="111">
        <f t="shared" si="0"/>
        <v>287</v>
      </c>
      <c r="R14" s="111">
        <f t="shared" si="1"/>
        <v>18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59" t="s">
        <v>837</v>
      </c>
      <c r="B15" s="464" t="s">
        <v>838</v>
      </c>
      <c r="C15" s="560" t="s">
        <v>839</v>
      </c>
      <c r="D15" s="561">
        <v>6207</v>
      </c>
      <c r="E15" s="561">
        <v>734</v>
      </c>
      <c r="F15" s="561">
        <v>676</v>
      </c>
      <c r="G15" s="111">
        <f t="shared" si="2"/>
        <v>6265</v>
      </c>
      <c r="H15" s="562"/>
      <c r="I15" s="562"/>
      <c r="J15" s="111">
        <f t="shared" si="3"/>
        <v>6265</v>
      </c>
      <c r="K15" s="562"/>
      <c r="L15" s="562"/>
      <c r="M15" s="562"/>
      <c r="N15" s="111">
        <f t="shared" si="4"/>
        <v>0</v>
      </c>
      <c r="O15" s="562"/>
      <c r="P15" s="562"/>
      <c r="Q15" s="111">
        <f t="shared" si="0"/>
        <v>0</v>
      </c>
      <c r="R15" s="111">
        <f t="shared" si="1"/>
        <v>6265</v>
      </c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28" ht="12">
      <c r="A16" s="456" t="s">
        <v>558</v>
      </c>
      <c r="B16" s="245" t="s">
        <v>559</v>
      </c>
      <c r="C16" s="457" t="s">
        <v>560</v>
      </c>
      <c r="D16" s="241">
        <v>2230</v>
      </c>
      <c r="E16" s="241">
        <v>19</v>
      </c>
      <c r="F16" s="241">
        <v>1</v>
      </c>
      <c r="G16" s="111">
        <f t="shared" si="2"/>
        <v>2248</v>
      </c>
      <c r="H16" s="101"/>
      <c r="I16" s="101"/>
      <c r="J16" s="111">
        <f t="shared" si="3"/>
        <v>2248</v>
      </c>
      <c r="K16" s="101">
        <v>1181</v>
      </c>
      <c r="L16" s="101">
        <v>52</v>
      </c>
      <c r="M16" s="101">
        <v>1</v>
      </c>
      <c r="N16" s="111">
        <f t="shared" si="4"/>
        <v>1232</v>
      </c>
      <c r="O16" s="101"/>
      <c r="P16" s="101"/>
      <c r="Q16" s="111">
        <f aca="true" t="shared" si="5" ref="Q16:Q25">N16+O16-P16</f>
        <v>1232</v>
      </c>
      <c r="R16" s="111">
        <f aca="true" t="shared" si="6" ref="R16:R25">J16-Q16</f>
        <v>1016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50508</v>
      </c>
      <c r="E17" s="246">
        <f>SUM(E9:E16)</f>
        <v>1467</v>
      </c>
      <c r="F17" s="246">
        <f>SUM(F9:F16)</f>
        <v>1008</v>
      </c>
      <c r="G17" s="111">
        <f t="shared" si="2"/>
        <v>50967</v>
      </c>
      <c r="H17" s="112">
        <f>SUM(H9:H16)</f>
        <v>201</v>
      </c>
      <c r="I17" s="112">
        <f>SUM(I9:I16)</f>
        <v>0</v>
      </c>
      <c r="J17" s="111">
        <f t="shared" si="3"/>
        <v>51168</v>
      </c>
      <c r="K17" s="112">
        <f>SUM(K9:K16)</f>
        <v>22231</v>
      </c>
      <c r="L17" s="112">
        <f>SUM(L9:L16)</f>
        <v>881</v>
      </c>
      <c r="M17" s="112">
        <f>SUM(M9:M16)</f>
        <v>314</v>
      </c>
      <c r="N17" s="111">
        <f t="shared" si="4"/>
        <v>22798</v>
      </c>
      <c r="O17" s="112">
        <f>SUM(O9:O16)</f>
        <v>36</v>
      </c>
      <c r="P17" s="112">
        <f>SUM(P9:P16)</f>
        <v>0</v>
      </c>
      <c r="Q17" s="111">
        <f t="shared" si="5"/>
        <v>22834</v>
      </c>
      <c r="R17" s="111">
        <f t="shared" si="6"/>
        <v>28334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>
        <v>407</v>
      </c>
      <c r="E18" s="239"/>
      <c r="F18" s="239"/>
      <c r="G18" s="111">
        <f t="shared" si="2"/>
        <v>407</v>
      </c>
      <c r="H18" s="99"/>
      <c r="I18" s="99"/>
      <c r="J18" s="111">
        <f t="shared" si="3"/>
        <v>407</v>
      </c>
      <c r="K18" s="99">
        <v>264</v>
      </c>
      <c r="L18" s="99">
        <v>8</v>
      </c>
      <c r="M18" s="99"/>
      <c r="N18" s="111">
        <f t="shared" si="4"/>
        <v>272</v>
      </c>
      <c r="O18" s="99"/>
      <c r="P18" s="99"/>
      <c r="Q18" s="111">
        <f t="shared" si="5"/>
        <v>272</v>
      </c>
      <c r="R18" s="111">
        <f t="shared" si="6"/>
        <v>135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>
        <v>26</v>
      </c>
      <c r="E21" s="241"/>
      <c r="F21" s="241"/>
      <c r="G21" s="111">
        <f t="shared" si="2"/>
        <v>26</v>
      </c>
      <c r="H21" s="101"/>
      <c r="I21" s="101"/>
      <c r="J21" s="111">
        <f t="shared" si="3"/>
        <v>26</v>
      </c>
      <c r="K21" s="101">
        <v>18</v>
      </c>
      <c r="L21" s="101"/>
      <c r="M21" s="101"/>
      <c r="N21" s="111">
        <f t="shared" si="4"/>
        <v>18</v>
      </c>
      <c r="O21" s="101"/>
      <c r="P21" s="101"/>
      <c r="Q21" s="111">
        <f t="shared" si="5"/>
        <v>18</v>
      </c>
      <c r="R21" s="111">
        <f t="shared" si="6"/>
        <v>8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92</v>
      </c>
      <c r="E22" s="241"/>
      <c r="F22" s="241"/>
      <c r="G22" s="111">
        <f t="shared" si="2"/>
        <v>92</v>
      </c>
      <c r="H22" s="101"/>
      <c r="I22" s="101"/>
      <c r="J22" s="111">
        <f t="shared" si="3"/>
        <v>92</v>
      </c>
      <c r="K22" s="101">
        <v>56</v>
      </c>
      <c r="L22" s="101">
        <v>3</v>
      </c>
      <c r="M22" s="101"/>
      <c r="N22" s="111">
        <f t="shared" si="4"/>
        <v>59</v>
      </c>
      <c r="O22" s="101"/>
      <c r="P22" s="101"/>
      <c r="Q22" s="111">
        <f t="shared" si="5"/>
        <v>59</v>
      </c>
      <c r="R22" s="111">
        <f t="shared" si="6"/>
        <v>33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>
        <v>1216</v>
      </c>
      <c r="E24" s="241">
        <v>42</v>
      </c>
      <c r="F24" s="241"/>
      <c r="G24" s="111">
        <f t="shared" si="2"/>
        <v>1258</v>
      </c>
      <c r="H24" s="101"/>
      <c r="I24" s="101"/>
      <c r="J24" s="111">
        <f t="shared" si="3"/>
        <v>1258</v>
      </c>
      <c r="K24" s="101">
        <v>467</v>
      </c>
      <c r="L24" s="101">
        <v>98</v>
      </c>
      <c r="M24" s="101"/>
      <c r="N24" s="111">
        <f t="shared" si="4"/>
        <v>565</v>
      </c>
      <c r="O24" s="101"/>
      <c r="P24" s="101"/>
      <c r="Q24" s="111">
        <f t="shared" si="5"/>
        <v>565</v>
      </c>
      <c r="R24" s="111">
        <f t="shared" si="6"/>
        <v>693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827</v>
      </c>
      <c r="C25" s="466" t="s">
        <v>579</v>
      </c>
      <c r="D25" s="242">
        <f>SUM(D21:D24)</f>
        <v>1334</v>
      </c>
      <c r="E25" s="242">
        <f aca="true" t="shared" si="7" ref="E25:P25">SUM(E21:E24)</f>
        <v>42</v>
      </c>
      <c r="F25" s="242">
        <f t="shared" si="7"/>
        <v>0</v>
      </c>
      <c r="G25" s="103">
        <f t="shared" si="2"/>
        <v>1376</v>
      </c>
      <c r="H25" s="102">
        <f t="shared" si="7"/>
        <v>0</v>
      </c>
      <c r="I25" s="102">
        <f t="shared" si="7"/>
        <v>0</v>
      </c>
      <c r="J25" s="103">
        <f t="shared" si="3"/>
        <v>1376</v>
      </c>
      <c r="K25" s="102">
        <f t="shared" si="7"/>
        <v>541</v>
      </c>
      <c r="L25" s="102">
        <f t="shared" si="7"/>
        <v>101</v>
      </c>
      <c r="M25" s="102">
        <f t="shared" si="7"/>
        <v>0</v>
      </c>
      <c r="N25" s="103">
        <f t="shared" si="4"/>
        <v>642</v>
      </c>
      <c r="O25" s="102">
        <f t="shared" si="7"/>
        <v>0</v>
      </c>
      <c r="P25" s="102">
        <f t="shared" si="7"/>
        <v>0</v>
      </c>
      <c r="Q25" s="103">
        <f t="shared" si="5"/>
        <v>642</v>
      </c>
      <c r="R25" s="103">
        <f t="shared" si="6"/>
        <v>734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834</v>
      </c>
      <c r="C27" s="470" t="s">
        <v>582</v>
      </c>
      <c r="D27" s="244">
        <f>SUM(D28:D31)</f>
        <v>9931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9931</v>
      </c>
      <c r="H27" s="107">
        <f t="shared" si="8"/>
        <v>0</v>
      </c>
      <c r="I27" s="107">
        <f t="shared" si="8"/>
        <v>0</v>
      </c>
      <c r="J27" s="108">
        <f t="shared" si="3"/>
        <v>9931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9931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/>
      <c r="E28" s="241"/>
      <c r="F28" s="241"/>
      <c r="G28" s="111">
        <f t="shared" si="2"/>
        <v>0</v>
      </c>
      <c r="H28" s="101"/>
      <c r="I28" s="101"/>
      <c r="J28" s="111">
        <f t="shared" si="3"/>
        <v>0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9931</v>
      </c>
      <c r="E30" s="241"/>
      <c r="F30" s="241"/>
      <c r="G30" s="111">
        <f t="shared" si="2"/>
        <v>9931</v>
      </c>
      <c r="H30" s="109"/>
      <c r="I30" s="109"/>
      <c r="J30" s="111">
        <f t="shared" si="3"/>
        <v>9931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9931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/>
      <c r="E31" s="241"/>
      <c r="F31" s="241"/>
      <c r="G31" s="111">
        <f t="shared" si="2"/>
        <v>0</v>
      </c>
      <c r="H31" s="109"/>
      <c r="I31" s="109"/>
      <c r="J31" s="111">
        <f t="shared" si="3"/>
        <v>0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835</v>
      </c>
      <c r="C38" s="459" t="s">
        <v>597</v>
      </c>
      <c r="D38" s="246">
        <f>D27+D32+D37</f>
        <v>9931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9931</v>
      </c>
      <c r="H38" s="112">
        <f t="shared" si="12"/>
        <v>0</v>
      </c>
      <c r="I38" s="112">
        <f t="shared" si="12"/>
        <v>0</v>
      </c>
      <c r="J38" s="111">
        <f t="shared" si="3"/>
        <v>9931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9931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598</v>
      </c>
      <c r="B39" s="460" t="s">
        <v>599</v>
      </c>
      <c r="C39" s="459" t="s">
        <v>600</v>
      </c>
      <c r="D39" s="593">
        <v>1367</v>
      </c>
      <c r="E39" s="593"/>
      <c r="F39" s="593"/>
      <c r="G39" s="111">
        <f t="shared" si="2"/>
        <v>1367</v>
      </c>
      <c r="H39" s="593"/>
      <c r="I39" s="593"/>
      <c r="J39" s="111">
        <f t="shared" si="3"/>
        <v>1367</v>
      </c>
      <c r="K39" s="593"/>
      <c r="L39" s="593"/>
      <c r="M39" s="593"/>
      <c r="N39" s="111">
        <f t="shared" si="4"/>
        <v>0</v>
      </c>
      <c r="O39" s="593"/>
      <c r="P39" s="593"/>
      <c r="Q39" s="111">
        <f t="shared" si="9"/>
        <v>0</v>
      </c>
      <c r="R39" s="111">
        <f t="shared" si="10"/>
        <v>1367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601</v>
      </c>
      <c r="C40" s="449" t="s">
        <v>602</v>
      </c>
      <c r="D40" s="545">
        <f>D17+D18+D19+D25+D38+D39</f>
        <v>63547</v>
      </c>
      <c r="E40" s="545">
        <f>E17+E18+E19+E25+E38+E39</f>
        <v>1509</v>
      </c>
      <c r="F40" s="545">
        <f aca="true" t="shared" si="13" ref="F40:R40">F17+F18+F19+F25+F38+F39</f>
        <v>1008</v>
      </c>
      <c r="G40" s="545">
        <f t="shared" si="13"/>
        <v>64048</v>
      </c>
      <c r="H40" s="545">
        <f t="shared" si="13"/>
        <v>201</v>
      </c>
      <c r="I40" s="545">
        <f t="shared" si="13"/>
        <v>0</v>
      </c>
      <c r="J40" s="545">
        <f t="shared" si="13"/>
        <v>64249</v>
      </c>
      <c r="K40" s="545">
        <f t="shared" si="13"/>
        <v>23036</v>
      </c>
      <c r="L40" s="545">
        <f t="shared" si="13"/>
        <v>990</v>
      </c>
      <c r="M40" s="545">
        <f t="shared" si="13"/>
        <v>314</v>
      </c>
      <c r="N40" s="545">
        <f t="shared" si="13"/>
        <v>23712</v>
      </c>
      <c r="O40" s="545">
        <f t="shared" si="13"/>
        <v>36</v>
      </c>
      <c r="P40" s="545">
        <f t="shared" si="13"/>
        <v>0</v>
      </c>
      <c r="Q40" s="545">
        <f t="shared" si="13"/>
        <v>23748</v>
      </c>
      <c r="R40" s="545">
        <f t="shared" si="13"/>
        <v>40501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603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880</v>
      </c>
      <c r="C44" s="443"/>
      <c r="D44" s="444"/>
      <c r="E44" s="444"/>
      <c r="F44" s="444"/>
      <c r="G44" s="434"/>
      <c r="H44" s="445" t="s">
        <v>845</v>
      </c>
      <c r="I44" s="445"/>
      <c r="J44" s="445"/>
      <c r="K44" s="642"/>
      <c r="L44" s="642"/>
      <c r="M44" s="642"/>
      <c r="N44" s="642"/>
      <c r="O44" s="626" t="s">
        <v>777</v>
      </c>
      <c r="P44" s="631"/>
      <c r="Q44" s="631"/>
      <c r="R44" s="631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844</v>
      </c>
      <c r="K46" s="435"/>
      <c r="L46" s="435"/>
      <c r="M46" s="435"/>
      <c r="N46" s="435"/>
      <c r="O46" s="435"/>
      <c r="P46" s="598" t="s">
        <v>862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4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5" t="s">
        <v>604</v>
      </c>
      <c r="B1" s="645"/>
      <c r="C1" s="645"/>
      <c r="D1" s="645"/>
      <c r="E1" s="64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856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7" t="s">
        <v>884</v>
      </c>
      <c r="B3" s="648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9" t="s">
        <v>882</v>
      </c>
      <c r="B4" s="649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605</v>
      </c>
      <c r="B5" s="510"/>
      <c r="C5" s="511"/>
      <c r="D5" s="511"/>
      <c r="E5" s="512" t="s">
        <v>606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607</v>
      </c>
      <c r="D6" s="190" t="s">
        <v>608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609</v>
      </c>
      <c r="E7" s="169" t="s">
        <v>610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611</v>
      </c>
      <c r="B9" s="484" t="s">
        <v>612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613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614</v>
      </c>
      <c r="B11" s="487" t="s">
        <v>615</v>
      </c>
      <c r="C11" s="163">
        <f>SUM(C12:C14)</f>
        <v>4310</v>
      </c>
      <c r="D11" s="163">
        <f>SUM(D12:D14)</f>
        <v>0</v>
      </c>
      <c r="E11" s="164">
        <f>SUM(E12:E14)</f>
        <v>4310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616</v>
      </c>
      <c r="B12" s="487" t="s">
        <v>617</v>
      </c>
      <c r="C12" s="151">
        <v>4310</v>
      </c>
      <c r="D12" s="151"/>
      <c r="E12" s="164">
        <f aca="true" t="shared" si="0" ref="E12:E42">C12-D12</f>
        <v>4310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618</v>
      </c>
      <c r="B13" s="487" t="s">
        <v>619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620</v>
      </c>
      <c r="B14" s="487" t="s">
        <v>621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622</v>
      </c>
      <c r="B15" s="487" t="s">
        <v>623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624</v>
      </c>
      <c r="B16" s="487" t="s">
        <v>625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626</v>
      </c>
      <c r="B17" s="487" t="s">
        <v>627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620</v>
      </c>
      <c r="B18" s="487" t="s">
        <v>628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629</v>
      </c>
      <c r="B19" s="484" t="s">
        <v>630</v>
      </c>
      <c r="C19" s="147">
        <f>C11+C15+C16</f>
        <v>4310</v>
      </c>
      <c r="D19" s="147">
        <f>D11+D15+D16</f>
        <v>0</v>
      </c>
      <c r="E19" s="162">
        <f>E11+E15+E16</f>
        <v>4310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631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632</v>
      </c>
      <c r="B21" s="484" t="s">
        <v>633</v>
      </c>
      <c r="C21" s="151">
        <v>129</v>
      </c>
      <c r="D21" s="151"/>
      <c r="E21" s="164">
        <f t="shared" si="0"/>
        <v>129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634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635</v>
      </c>
      <c r="B24" s="487" t="s">
        <v>636</v>
      </c>
      <c r="C24" s="163">
        <f>SUM(C25:C27)</f>
        <v>1711</v>
      </c>
      <c r="D24" s="163">
        <f>SUM(D25:D27)</f>
        <v>1711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637</v>
      </c>
      <c r="B25" s="487" t="s">
        <v>638</v>
      </c>
      <c r="C25" s="151">
        <v>712</v>
      </c>
      <c r="D25" s="151">
        <v>712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639</v>
      </c>
      <c r="B26" s="487" t="s">
        <v>640</v>
      </c>
      <c r="C26" s="151">
        <v>726</v>
      </c>
      <c r="D26" s="151">
        <v>726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641</v>
      </c>
      <c r="B27" s="487" t="s">
        <v>642</v>
      </c>
      <c r="C27" s="151">
        <v>273</v>
      </c>
      <c r="D27" s="151">
        <v>273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643</v>
      </c>
      <c r="B28" s="487" t="s">
        <v>644</v>
      </c>
      <c r="C28" s="151">
        <v>2424</v>
      </c>
      <c r="D28" s="151">
        <v>2248</v>
      </c>
      <c r="E28" s="164">
        <f t="shared" si="0"/>
        <v>176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645</v>
      </c>
      <c r="B29" s="487" t="s">
        <v>646</v>
      </c>
      <c r="C29" s="151">
        <v>79</v>
      </c>
      <c r="D29" s="151">
        <v>42</v>
      </c>
      <c r="E29" s="164">
        <f t="shared" si="0"/>
        <v>37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647</v>
      </c>
      <c r="B30" s="487" t="s">
        <v>648</v>
      </c>
      <c r="C30" s="151">
        <v>56</v>
      </c>
      <c r="D30" s="151">
        <v>9</v>
      </c>
      <c r="E30" s="164">
        <f t="shared" si="0"/>
        <v>47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649</v>
      </c>
      <c r="B31" s="487" t="s">
        <v>650</v>
      </c>
      <c r="C31" s="151">
        <v>37</v>
      </c>
      <c r="D31" s="151">
        <v>3</v>
      </c>
      <c r="E31" s="164">
        <f t="shared" si="0"/>
        <v>34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651</v>
      </c>
      <c r="B32" s="487" t="s">
        <v>652</v>
      </c>
      <c r="C32" s="151">
        <v>8</v>
      </c>
      <c r="D32" s="151">
        <v>8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653</v>
      </c>
      <c r="B33" s="487" t="s">
        <v>654</v>
      </c>
      <c r="C33" s="148">
        <f>SUM(C34:C37)</f>
        <v>158</v>
      </c>
      <c r="D33" s="148">
        <f>SUM(D34:D37)</f>
        <v>158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655</v>
      </c>
      <c r="B34" s="487" t="s">
        <v>656</v>
      </c>
      <c r="C34" s="151">
        <v>2</v>
      </c>
      <c r="D34" s="151">
        <v>2</v>
      </c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657</v>
      </c>
      <c r="B35" s="487" t="s">
        <v>658</v>
      </c>
      <c r="C35" s="151">
        <v>140</v>
      </c>
      <c r="D35" s="151">
        <v>140</v>
      </c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659</v>
      </c>
      <c r="B36" s="487" t="s">
        <v>660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661</v>
      </c>
      <c r="B37" s="487" t="s">
        <v>662</v>
      </c>
      <c r="C37" s="151">
        <v>16</v>
      </c>
      <c r="D37" s="151">
        <v>16</v>
      </c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663</v>
      </c>
      <c r="B38" s="487" t="s">
        <v>664</v>
      </c>
      <c r="C38" s="163">
        <f>SUM(C39:C42)</f>
        <v>462</v>
      </c>
      <c r="D38" s="148">
        <f>SUM(D39:D42)</f>
        <v>104</v>
      </c>
      <c r="E38" s="165">
        <f>SUM(E39:E42)</f>
        <v>358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665</v>
      </c>
      <c r="B39" s="487" t="s">
        <v>666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667</v>
      </c>
      <c r="B40" s="487" t="s">
        <v>668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669</v>
      </c>
      <c r="B41" s="487" t="s">
        <v>670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671</v>
      </c>
      <c r="B42" s="487" t="s">
        <v>672</v>
      </c>
      <c r="C42" s="151">
        <v>462</v>
      </c>
      <c r="D42" s="151">
        <v>104</v>
      </c>
      <c r="E42" s="164">
        <f t="shared" si="0"/>
        <v>358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673</v>
      </c>
      <c r="B43" s="484" t="s">
        <v>674</v>
      </c>
      <c r="C43" s="147">
        <f>C24+C28+C29+C31+C30+C32+C33+C38</f>
        <v>4935</v>
      </c>
      <c r="D43" s="147">
        <f>D24+D28+D29+D31+D30+D32+D33+D38</f>
        <v>4283</v>
      </c>
      <c r="E43" s="162">
        <f>E24+E28+E29+E31+E30+E32+E33+E38</f>
        <v>652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675</v>
      </c>
      <c r="B44" s="485" t="s">
        <v>676</v>
      </c>
      <c r="C44" s="146">
        <f>C43+C21+C19+C9</f>
        <v>9374</v>
      </c>
      <c r="D44" s="146">
        <f>D43+D21+D19+D9</f>
        <v>4283</v>
      </c>
      <c r="E44" s="162">
        <f>E43+E21+E19+E9</f>
        <v>5091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677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678</v>
      </c>
      <c r="D48" s="190" t="s">
        <v>679</v>
      </c>
      <c r="E48" s="190"/>
      <c r="F48" s="190" t="s">
        <v>680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609</v>
      </c>
      <c r="E49" s="483" t="s">
        <v>610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681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682</v>
      </c>
      <c r="B52" s="487" t="s">
        <v>683</v>
      </c>
      <c r="C52" s="146">
        <f>SUM(C53:C55)</f>
        <v>6026</v>
      </c>
      <c r="D52" s="146">
        <f>SUM(D53:D55)</f>
        <v>0</v>
      </c>
      <c r="E52" s="163">
        <f>C52-D52</f>
        <v>6026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684</v>
      </c>
      <c r="B53" s="487" t="s">
        <v>685</v>
      </c>
      <c r="C53" s="151">
        <v>6026</v>
      </c>
      <c r="D53" s="151"/>
      <c r="E53" s="163">
        <f>C53-D53</f>
        <v>6026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686</v>
      </c>
      <c r="B54" s="487" t="s">
        <v>687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671</v>
      </c>
      <c r="B55" s="487" t="s">
        <v>688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689</v>
      </c>
      <c r="B56" s="487" t="s">
        <v>690</v>
      </c>
      <c r="C56" s="146">
        <f>C57+C59</f>
        <v>881</v>
      </c>
      <c r="D56" s="146">
        <f>D57+D59</f>
        <v>0</v>
      </c>
      <c r="E56" s="163">
        <f t="shared" si="1"/>
        <v>881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691</v>
      </c>
      <c r="B57" s="487" t="s">
        <v>692</v>
      </c>
      <c r="C57" s="151">
        <v>881</v>
      </c>
      <c r="D57" s="151"/>
      <c r="E57" s="163">
        <f t="shared" si="1"/>
        <v>881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693</v>
      </c>
      <c r="B58" s="487" t="s">
        <v>694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695</v>
      </c>
      <c r="B59" s="487" t="s">
        <v>696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693</v>
      </c>
      <c r="B60" s="487" t="s">
        <v>697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698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699</v>
      </c>
      <c r="C62" s="151">
        <v>4</v>
      </c>
      <c r="D62" s="151">
        <v>4</v>
      </c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700</v>
      </c>
      <c r="B63" s="487" t="s">
        <v>701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702</v>
      </c>
      <c r="B64" s="487" t="s">
        <v>703</v>
      </c>
      <c r="C64" s="151">
        <v>1034</v>
      </c>
      <c r="D64" s="151">
        <v>73</v>
      </c>
      <c r="E64" s="163">
        <f t="shared" si="1"/>
        <v>961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704</v>
      </c>
      <c r="B65" s="487" t="s">
        <v>705</v>
      </c>
      <c r="C65" s="152">
        <v>1012</v>
      </c>
      <c r="D65" s="152">
        <v>73</v>
      </c>
      <c r="E65" s="163">
        <f t="shared" si="1"/>
        <v>939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706</v>
      </c>
      <c r="B66" s="484" t="s">
        <v>707</v>
      </c>
      <c r="C66" s="146">
        <f>C52+C56+C61+C62+C63+C64</f>
        <v>7945</v>
      </c>
      <c r="D66" s="146">
        <f>D52+D56+D61+D62+D63+D64</f>
        <v>77</v>
      </c>
      <c r="E66" s="163">
        <f t="shared" si="1"/>
        <v>7868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708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709</v>
      </c>
      <c r="B68" s="497" t="s">
        <v>710</v>
      </c>
      <c r="C68" s="151">
        <v>197</v>
      </c>
      <c r="D68" s="151"/>
      <c r="E68" s="163">
        <f t="shared" si="1"/>
        <v>197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711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682</v>
      </c>
      <c r="B71" s="487" t="s">
        <v>712</v>
      </c>
      <c r="C71" s="148">
        <f>SUM(C72:C74)</f>
        <v>4396</v>
      </c>
      <c r="D71" s="148">
        <f>SUM(D72:D74)</f>
        <v>4316</v>
      </c>
      <c r="E71" s="148">
        <f>SUM(E72:E74)</f>
        <v>80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713</v>
      </c>
      <c r="B72" s="487" t="s">
        <v>714</v>
      </c>
      <c r="C72" s="151">
        <v>114</v>
      </c>
      <c r="D72" s="151">
        <v>34</v>
      </c>
      <c r="E72" s="163">
        <f t="shared" si="1"/>
        <v>80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715</v>
      </c>
      <c r="B73" s="487" t="s">
        <v>716</v>
      </c>
      <c r="C73" s="151">
        <v>54</v>
      </c>
      <c r="D73" s="151">
        <v>54</v>
      </c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717</v>
      </c>
      <c r="B74" s="487" t="s">
        <v>718</v>
      </c>
      <c r="C74" s="151">
        <v>4228</v>
      </c>
      <c r="D74" s="151">
        <v>4228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689</v>
      </c>
      <c r="B75" s="487" t="s">
        <v>719</v>
      </c>
      <c r="C75" s="146">
        <f>C76+C78</f>
        <v>4399</v>
      </c>
      <c r="D75" s="146">
        <f>D76+D78</f>
        <v>4399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720</v>
      </c>
      <c r="B76" s="487" t="s">
        <v>721</v>
      </c>
      <c r="C76" s="151">
        <v>4399</v>
      </c>
      <c r="D76" s="151">
        <v>4399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722</v>
      </c>
      <c r="B77" s="487" t="s">
        <v>723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724</v>
      </c>
      <c r="B78" s="487" t="s">
        <v>725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693</v>
      </c>
      <c r="B79" s="487" t="s">
        <v>726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727</v>
      </c>
      <c r="B80" s="487" t="s">
        <v>728</v>
      </c>
      <c r="C80" s="146">
        <f>SUM(C81:C84)</f>
        <v>286</v>
      </c>
      <c r="D80" s="146">
        <f>SUM(D81:D84)</f>
        <v>209</v>
      </c>
      <c r="E80" s="146">
        <f>SUM(E81:E84)</f>
        <v>77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729</v>
      </c>
      <c r="B81" s="487" t="s">
        <v>730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731</v>
      </c>
      <c r="B82" s="487" t="s">
        <v>732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733</v>
      </c>
      <c r="B83" s="487" t="s">
        <v>734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735</v>
      </c>
      <c r="B84" s="487" t="s">
        <v>736</v>
      </c>
      <c r="C84" s="151">
        <v>286</v>
      </c>
      <c r="D84" s="151">
        <v>209</v>
      </c>
      <c r="E84" s="163">
        <f t="shared" si="1"/>
        <v>77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737</v>
      </c>
      <c r="B85" s="487" t="s">
        <v>738</v>
      </c>
      <c r="C85" s="147">
        <f>SUM(C86:C90)+C94</f>
        <v>3673</v>
      </c>
      <c r="D85" s="147">
        <f>SUM(D86:D90)+D94</f>
        <v>3202</v>
      </c>
      <c r="E85" s="147">
        <f>SUM(E86:E90)+E94</f>
        <v>471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739</v>
      </c>
      <c r="B86" s="487" t="s">
        <v>740</v>
      </c>
      <c r="C86" s="151">
        <v>234</v>
      </c>
      <c r="D86" s="151">
        <v>234</v>
      </c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741</v>
      </c>
      <c r="B87" s="487" t="s">
        <v>742</v>
      </c>
      <c r="C87" s="151">
        <v>1081</v>
      </c>
      <c r="D87" s="151">
        <v>995</v>
      </c>
      <c r="E87" s="163">
        <f t="shared" si="1"/>
        <v>86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743</v>
      </c>
      <c r="B88" s="487" t="s">
        <v>744</v>
      </c>
      <c r="C88" s="151">
        <v>1124</v>
      </c>
      <c r="D88" s="151">
        <v>874</v>
      </c>
      <c r="E88" s="163">
        <f t="shared" si="1"/>
        <v>250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745</v>
      </c>
      <c r="B89" s="487" t="s">
        <v>746</v>
      </c>
      <c r="C89" s="151">
        <v>882</v>
      </c>
      <c r="D89" s="151">
        <v>764</v>
      </c>
      <c r="E89" s="163">
        <f t="shared" si="1"/>
        <v>118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747</v>
      </c>
      <c r="B90" s="487" t="s">
        <v>748</v>
      </c>
      <c r="C90" s="146">
        <f>SUM(C91:C93)</f>
        <v>167</v>
      </c>
      <c r="D90" s="146">
        <f>SUM(D91:D93)</f>
        <v>167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749</v>
      </c>
      <c r="B91" s="487" t="s">
        <v>750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657</v>
      </c>
      <c r="B92" s="487" t="s">
        <v>751</v>
      </c>
      <c r="C92" s="151">
        <v>67</v>
      </c>
      <c r="D92" s="151">
        <v>67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661</v>
      </c>
      <c r="B93" s="487" t="s">
        <v>752</v>
      </c>
      <c r="C93" s="151">
        <v>100</v>
      </c>
      <c r="D93" s="151">
        <v>100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753</v>
      </c>
      <c r="B94" s="487" t="s">
        <v>754</v>
      </c>
      <c r="C94" s="151">
        <v>185</v>
      </c>
      <c r="D94" s="151">
        <v>168</v>
      </c>
      <c r="E94" s="163">
        <f t="shared" si="1"/>
        <v>17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755</v>
      </c>
      <c r="B95" s="487" t="s">
        <v>756</v>
      </c>
      <c r="C95" s="151">
        <v>1779</v>
      </c>
      <c r="D95" s="151">
        <v>144</v>
      </c>
      <c r="E95" s="163">
        <f t="shared" si="1"/>
        <v>1635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757</v>
      </c>
      <c r="B96" s="497" t="s">
        <v>758</v>
      </c>
      <c r="C96" s="147">
        <f>C85+C80+C75+C71+C95</f>
        <v>14533</v>
      </c>
      <c r="D96" s="147">
        <f>D85+D80+D75+D71+D95</f>
        <v>12270</v>
      </c>
      <c r="E96" s="147">
        <f>E85+E80+E75+E71+E95</f>
        <v>2263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759</v>
      </c>
      <c r="B97" s="485" t="s">
        <v>760</v>
      </c>
      <c r="C97" s="147">
        <f>C96+C68+C66</f>
        <v>22675</v>
      </c>
      <c r="D97" s="147">
        <f>D96+D68+D66</f>
        <v>12347</v>
      </c>
      <c r="E97" s="147">
        <f>E96+E68+E66</f>
        <v>10328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761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762</v>
      </c>
      <c r="D100" s="158" t="s">
        <v>763</v>
      </c>
      <c r="E100" s="158" t="s">
        <v>764</v>
      </c>
      <c r="F100" s="158" t="s">
        <v>765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766</v>
      </c>
      <c r="B102" s="487" t="s">
        <v>767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768</v>
      </c>
      <c r="B103" s="487" t="s">
        <v>769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770</v>
      </c>
      <c r="B104" s="487" t="s">
        <v>771</v>
      </c>
      <c r="C104" s="151">
        <v>35</v>
      </c>
      <c r="D104" s="151"/>
      <c r="E104" s="151">
        <v>34</v>
      </c>
      <c r="F104" s="170">
        <f>C104+D104-E104</f>
        <v>1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772</v>
      </c>
      <c r="B105" s="485" t="s">
        <v>773</v>
      </c>
      <c r="C105" s="146">
        <f>SUM(C102:C104)</f>
        <v>35</v>
      </c>
      <c r="D105" s="146">
        <f>SUM(D102:D104)</f>
        <v>0</v>
      </c>
      <c r="E105" s="146">
        <f>SUM(E102:E104)</f>
        <v>34</v>
      </c>
      <c r="F105" s="146">
        <f>SUM(F102:F104)</f>
        <v>1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774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1" t="s">
        <v>775</v>
      </c>
      <c r="B107" s="651"/>
      <c r="C107" s="651"/>
      <c r="D107" s="651"/>
      <c r="E107" s="651"/>
      <c r="F107" s="65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158</v>
      </c>
      <c r="B109" s="646"/>
      <c r="C109" s="646" t="s">
        <v>846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883</v>
      </c>
      <c r="B111" s="476"/>
      <c r="C111" s="650"/>
      <c r="D111" s="650"/>
      <c r="E111" s="650"/>
      <c r="F111" s="65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0" t="s">
        <v>863</v>
      </c>
      <c r="D114" s="650"/>
      <c r="E114" s="650"/>
      <c r="F114" s="65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8" sqref="E38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778</v>
      </c>
      <c r="F2" s="515"/>
      <c r="G2" s="515"/>
      <c r="H2" s="513"/>
      <c r="I2" s="513"/>
    </row>
    <row r="3" spans="1:9" ht="12">
      <c r="A3" s="513"/>
      <c r="B3" s="514"/>
      <c r="C3" s="516" t="s">
        <v>779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4"/>
      <c r="C4" s="622" t="s">
        <v>858</v>
      </c>
      <c r="D4" s="633"/>
      <c r="E4" s="633"/>
      <c r="F4" s="574"/>
      <c r="G4" s="576" t="s">
        <v>2</v>
      </c>
      <c r="H4" s="576"/>
      <c r="I4" s="585">
        <v>1220098474</v>
      </c>
    </row>
    <row r="5" spans="1:9" ht="15">
      <c r="A5" s="520" t="s">
        <v>885</v>
      </c>
      <c r="B5" s="575"/>
      <c r="C5" s="622" t="s">
        <v>884</v>
      </c>
      <c r="D5" s="654"/>
      <c r="E5" s="654"/>
      <c r="F5" s="575"/>
      <c r="G5" s="352" t="s">
        <v>3</v>
      </c>
      <c r="H5" s="577"/>
      <c r="I5" s="584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780</v>
      </c>
    </row>
    <row r="7" spans="1:9" s="120" customFormat="1" ht="12">
      <c r="A7" s="192" t="s">
        <v>461</v>
      </c>
      <c r="B7" s="118"/>
      <c r="C7" s="192" t="s">
        <v>781</v>
      </c>
      <c r="D7" s="193"/>
      <c r="E7" s="194"/>
      <c r="F7" s="195" t="s">
        <v>782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783</v>
      </c>
      <c r="D8" s="122" t="s">
        <v>784</v>
      </c>
      <c r="E8" s="122" t="s">
        <v>785</v>
      </c>
      <c r="F8" s="194" t="s">
        <v>786</v>
      </c>
      <c r="G8" s="196" t="s">
        <v>787</v>
      </c>
      <c r="H8" s="196"/>
      <c r="I8" s="196" t="s">
        <v>788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789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790</v>
      </c>
      <c r="B12" s="130" t="s">
        <v>791</v>
      </c>
      <c r="C12" s="546">
        <v>9817600</v>
      </c>
      <c r="D12" s="139"/>
      <c r="E12" s="139"/>
      <c r="F12" s="139">
        <v>9742</v>
      </c>
      <c r="G12" s="139"/>
      <c r="H12" s="139"/>
      <c r="I12" s="539">
        <f>F12+G12-H12</f>
        <v>9742</v>
      </c>
    </row>
    <row r="13" spans="1:9" s="113" customFormat="1" ht="12">
      <c r="A13" s="115" t="s">
        <v>792</v>
      </c>
      <c r="B13" s="130" t="s">
        <v>793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794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795</v>
      </c>
      <c r="B15" s="130" t="s">
        <v>796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797</v>
      </c>
      <c r="C16" s="139">
        <v>25325</v>
      </c>
      <c r="D16" s="139"/>
      <c r="E16" s="139"/>
      <c r="F16" s="139">
        <v>189</v>
      </c>
      <c r="G16" s="139"/>
      <c r="H16" s="139"/>
      <c r="I16" s="539">
        <f t="shared" si="0"/>
        <v>189</v>
      </c>
    </row>
    <row r="17" spans="1:9" s="113" customFormat="1" ht="12">
      <c r="A17" s="131" t="s">
        <v>561</v>
      </c>
      <c r="B17" s="132" t="s">
        <v>798</v>
      </c>
      <c r="C17" s="125">
        <f aca="true" t="shared" si="1" ref="C17:H17">C12+C13+C15+C16</f>
        <v>9842925</v>
      </c>
      <c r="D17" s="125">
        <f t="shared" si="1"/>
        <v>0</v>
      </c>
      <c r="E17" s="125">
        <f t="shared" si="1"/>
        <v>0</v>
      </c>
      <c r="F17" s="125">
        <f t="shared" si="1"/>
        <v>9931</v>
      </c>
      <c r="G17" s="125">
        <f t="shared" si="1"/>
        <v>0</v>
      </c>
      <c r="H17" s="125">
        <f t="shared" si="1"/>
        <v>0</v>
      </c>
      <c r="I17" s="539">
        <f t="shared" si="0"/>
        <v>9931</v>
      </c>
    </row>
    <row r="18" spans="1:9" s="113" customFormat="1" ht="12">
      <c r="A18" s="128" t="s">
        <v>799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790</v>
      </c>
      <c r="B19" s="130" t="s">
        <v>800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801</v>
      </c>
      <c r="B20" s="130" t="s">
        <v>802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803</v>
      </c>
      <c r="B21" s="130" t="s">
        <v>804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805</v>
      </c>
      <c r="B22" s="130" t="s">
        <v>806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807</v>
      </c>
      <c r="B23" s="130" t="s">
        <v>808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809</v>
      </c>
      <c r="B24" s="130" t="s">
        <v>810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811</v>
      </c>
      <c r="B25" s="135" t="s">
        <v>812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813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814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776</v>
      </c>
      <c r="B30" s="653"/>
      <c r="C30" s="653"/>
      <c r="D30" s="564" t="s">
        <v>815</v>
      </c>
      <c r="E30" s="652"/>
      <c r="F30" s="652"/>
      <c r="G30" s="652"/>
      <c r="H30" s="517" t="s">
        <v>777</v>
      </c>
      <c r="I30" s="652"/>
      <c r="J30" s="652"/>
    </row>
    <row r="31" spans="1:9" s="113" customFormat="1" ht="12">
      <c r="A31" s="598" t="s">
        <v>886</v>
      </c>
      <c r="B31" s="518"/>
      <c r="C31" s="435"/>
      <c r="D31" s="508"/>
      <c r="E31" s="508" t="s">
        <v>840</v>
      </c>
      <c r="F31" s="508"/>
      <c r="G31" s="508"/>
      <c r="H31" s="508"/>
      <c r="I31" s="600" t="s">
        <v>862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C1" sqref="C1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816</v>
      </c>
      <c r="B2" s="197"/>
      <c r="C2" s="597"/>
      <c r="D2" s="197"/>
      <c r="E2" s="197"/>
      <c r="F2" s="197"/>
    </row>
    <row r="3" spans="1:6" ht="12.75" customHeight="1">
      <c r="A3" s="197" t="s">
        <v>817</v>
      </c>
      <c r="B3" s="197"/>
      <c r="C3" s="597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56" t="s">
        <v>855</v>
      </c>
      <c r="C5" s="656"/>
      <c r="D5" s="583"/>
      <c r="E5" s="351" t="s">
        <v>2</v>
      </c>
      <c r="F5" s="586">
        <v>121577091</v>
      </c>
    </row>
    <row r="6" spans="1:13" ht="15" customHeight="1">
      <c r="A6" s="54" t="s">
        <v>899</v>
      </c>
      <c r="B6" s="622" t="s">
        <v>884</v>
      </c>
      <c r="C6" s="654"/>
      <c r="D6" s="596"/>
      <c r="E6" s="352" t="s">
        <v>3</v>
      </c>
      <c r="F6" s="587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4"/>
      <c r="C7" s="65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818</v>
      </c>
      <c r="B8" s="60" t="s">
        <v>7</v>
      </c>
      <c r="C8" s="61" t="s">
        <v>819</v>
      </c>
      <c r="D8" s="59" t="s">
        <v>820</v>
      </c>
      <c r="E8" s="595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59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4"/>
      <c r="D10" s="605"/>
      <c r="E10" s="534"/>
      <c r="F10" s="534"/>
    </row>
    <row r="11" spans="1:6" ht="18" customHeight="1">
      <c r="A11" s="66" t="s">
        <v>824</v>
      </c>
      <c r="B11" s="67"/>
      <c r="C11" s="534"/>
      <c r="D11" s="605"/>
      <c r="E11" s="602"/>
      <c r="F11" s="534"/>
    </row>
    <row r="12" spans="1:6" ht="16.5" customHeight="1">
      <c r="A12" s="66" t="s">
        <v>825</v>
      </c>
      <c r="B12" s="70"/>
      <c r="C12" s="602"/>
      <c r="D12" s="605"/>
      <c r="E12" s="602"/>
      <c r="F12" s="607"/>
    </row>
    <row r="13" spans="1:6" ht="12.75" customHeight="1">
      <c r="A13" s="66" t="s">
        <v>826</v>
      </c>
      <c r="B13" s="70"/>
      <c r="C13" s="602"/>
      <c r="D13" s="605"/>
      <c r="E13" s="602"/>
      <c r="F13" s="607"/>
    </row>
    <row r="14" spans="1:6" ht="12.75">
      <c r="A14" s="66" t="s">
        <v>887</v>
      </c>
      <c r="B14" s="70"/>
      <c r="C14" s="603">
        <v>187</v>
      </c>
      <c r="D14" s="613">
        <v>46</v>
      </c>
      <c r="E14" s="603"/>
      <c r="F14" s="606">
        <f>C14-E14</f>
        <v>187</v>
      </c>
    </row>
    <row r="15" spans="1:6" ht="12.75">
      <c r="A15" s="66" t="s">
        <v>847</v>
      </c>
      <c r="B15" s="70"/>
      <c r="C15" s="603">
        <v>33</v>
      </c>
      <c r="D15" s="613">
        <v>46.61</v>
      </c>
      <c r="E15" s="603"/>
      <c r="F15" s="606">
        <f>C15-E15</f>
        <v>33</v>
      </c>
    </row>
    <row r="16" spans="1:6" ht="12.75">
      <c r="A16" s="66" t="s">
        <v>848</v>
      </c>
      <c r="B16" s="70"/>
      <c r="C16" s="603">
        <v>101</v>
      </c>
      <c r="D16" s="613">
        <v>41.42</v>
      </c>
      <c r="E16" s="603"/>
      <c r="F16" s="606">
        <f>C16-E16</f>
        <v>101</v>
      </c>
    </row>
    <row r="17" spans="1:6" ht="12.75">
      <c r="A17" s="66" t="s">
        <v>859</v>
      </c>
      <c r="B17" s="70"/>
      <c r="C17" s="603">
        <v>84</v>
      </c>
      <c r="D17" s="613">
        <v>38.9</v>
      </c>
      <c r="E17" s="603"/>
      <c r="F17" s="606">
        <v>84</v>
      </c>
    </row>
    <row r="18" spans="1:6" ht="12.75">
      <c r="A18" s="66" t="s">
        <v>864</v>
      </c>
      <c r="B18" s="70"/>
      <c r="C18" s="603">
        <v>170</v>
      </c>
      <c r="D18" s="613">
        <v>33.66</v>
      </c>
      <c r="E18" s="603">
        <v>170</v>
      </c>
      <c r="F18" s="606">
        <f>C18-E18</f>
        <v>0</v>
      </c>
    </row>
    <row r="19" spans="1:6" ht="12.75">
      <c r="A19" s="66" t="s">
        <v>865</v>
      </c>
      <c r="B19" s="70"/>
      <c r="C19" s="603">
        <v>1037</v>
      </c>
      <c r="D19" s="613">
        <v>49.46</v>
      </c>
      <c r="E19" s="603"/>
      <c r="F19" s="606">
        <v>1037</v>
      </c>
    </row>
    <row r="20" spans="1:6" ht="12.75">
      <c r="A20" s="66" t="s">
        <v>866</v>
      </c>
      <c r="B20" s="70"/>
      <c r="C20" s="603">
        <v>167</v>
      </c>
      <c r="D20" s="613">
        <v>43.07</v>
      </c>
      <c r="E20" s="603"/>
      <c r="F20" s="606">
        <v>167</v>
      </c>
    </row>
    <row r="21" spans="1:6" ht="12.75">
      <c r="A21" s="66" t="s">
        <v>888</v>
      </c>
      <c r="B21" s="70"/>
      <c r="C21" s="603"/>
      <c r="D21" s="613">
        <v>33</v>
      </c>
      <c r="E21" s="603"/>
      <c r="F21" s="606"/>
    </row>
    <row r="22" spans="1:16" ht="12" customHeight="1">
      <c r="A22" s="66" t="s">
        <v>890</v>
      </c>
      <c r="B22" s="70"/>
      <c r="C22" s="603">
        <v>100</v>
      </c>
      <c r="D22" s="613">
        <v>21.18</v>
      </c>
      <c r="E22" s="603"/>
      <c r="F22" s="606">
        <f>C22-E22</f>
        <v>100</v>
      </c>
      <c r="G22" s="524"/>
      <c r="H22" s="524"/>
      <c r="I22" s="524"/>
      <c r="J22" s="524"/>
      <c r="K22" s="524"/>
      <c r="L22" s="524"/>
      <c r="M22" s="524"/>
      <c r="N22" s="524"/>
      <c r="O22" s="524"/>
      <c r="P22" s="524"/>
    </row>
    <row r="23" spans="1:6" ht="18.75" customHeight="1">
      <c r="A23" s="66" t="s">
        <v>891</v>
      </c>
      <c r="B23" s="70"/>
      <c r="C23" s="603">
        <v>4</v>
      </c>
      <c r="D23" s="613">
        <v>2.58</v>
      </c>
      <c r="E23" s="603"/>
      <c r="F23" s="606">
        <f>C23-E23</f>
        <v>4</v>
      </c>
    </row>
    <row r="24" spans="1:6" ht="12.75">
      <c r="A24" s="66" t="s">
        <v>892</v>
      </c>
      <c r="B24" s="70"/>
      <c r="C24" s="603">
        <v>24</v>
      </c>
      <c r="D24" s="613">
        <v>3.13</v>
      </c>
      <c r="E24" s="603"/>
      <c r="F24" s="606">
        <f>C24-E24</f>
        <v>24</v>
      </c>
    </row>
    <row r="25" spans="1:6" ht="12.75">
      <c r="A25" s="66" t="s">
        <v>893</v>
      </c>
      <c r="B25" s="70"/>
      <c r="C25" s="603">
        <v>200</v>
      </c>
      <c r="D25" s="613">
        <v>20</v>
      </c>
      <c r="E25" s="603"/>
      <c r="F25" s="606">
        <v>200</v>
      </c>
    </row>
    <row r="26" spans="1:6" ht="12.75">
      <c r="A26" s="66" t="s">
        <v>894</v>
      </c>
      <c r="B26" s="70"/>
      <c r="C26" s="603">
        <v>6648</v>
      </c>
      <c r="D26" s="613">
        <v>47.8</v>
      </c>
      <c r="E26" s="603"/>
      <c r="F26" s="606">
        <v>6648</v>
      </c>
    </row>
    <row r="27" spans="1:6" ht="12.75">
      <c r="A27" s="66" t="s">
        <v>895</v>
      </c>
      <c r="B27" s="67"/>
      <c r="C27" s="603">
        <v>918</v>
      </c>
      <c r="D27" s="613">
        <v>33</v>
      </c>
      <c r="E27" s="603"/>
      <c r="F27" s="606">
        <f>C27-E27</f>
        <v>918</v>
      </c>
    </row>
    <row r="28" spans="1:6" ht="12.75">
      <c r="A28" s="66" t="s">
        <v>889</v>
      </c>
      <c r="B28" s="67"/>
      <c r="C28" s="603">
        <v>63</v>
      </c>
      <c r="D28" s="613">
        <v>20</v>
      </c>
      <c r="E28" s="603"/>
      <c r="F28" s="606">
        <f>C28-E28</f>
        <v>63</v>
      </c>
    </row>
    <row r="29" spans="1:6" ht="12.75">
      <c r="A29" s="66" t="s">
        <v>896</v>
      </c>
      <c r="B29" s="67"/>
      <c r="C29" s="603">
        <v>160</v>
      </c>
      <c r="D29" s="613">
        <v>59</v>
      </c>
      <c r="E29" s="603"/>
      <c r="F29" s="606">
        <f>C29-E29</f>
        <v>160</v>
      </c>
    </row>
    <row r="30" spans="1:6" ht="12.75">
      <c r="A30" s="66" t="s">
        <v>897</v>
      </c>
      <c r="B30" s="67"/>
      <c r="C30" s="603">
        <v>35</v>
      </c>
      <c r="D30" s="604"/>
      <c r="E30" s="603">
        <v>35</v>
      </c>
      <c r="F30" s="606">
        <f>C30-E30</f>
        <v>0</v>
      </c>
    </row>
    <row r="31" spans="1:6" ht="12.75">
      <c r="A31" s="66"/>
      <c r="B31" s="67"/>
      <c r="C31" s="603"/>
      <c r="D31" s="604"/>
      <c r="E31" s="603"/>
      <c r="F31" s="606">
        <f>C31-E31</f>
        <v>0</v>
      </c>
    </row>
    <row r="32" spans="1:6" ht="13.5">
      <c r="A32" s="68" t="s">
        <v>898</v>
      </c>
      <c r="B32" s="67"/>
      <c r="C32" s="603">
        <f>SUM(C14:C31)</f>
        <v>9931</v>
      </c>
      <c r="D32" s="604"/>
      <c r="E32" s="603">
        <f>SUM(E14:E31)</f>
        <v>205</v>
      </c>
      <c r="F32" s="606">
        <f>C32-E32</f>
        <v>9726</v>
      </c>
    </row>
    <row r="33" spans="1:16" ht="14.25" customHeight="1">
      <c r="A33" s="71" t="s">
        <v>829</v>
      </c>
      <c r="B33" s="69" t="s">
        <v>828</v>
      </c>
      <c r="C33" s="608">
        <v>9931</v>
      </c>
      <c r="D33" s="609"/>
      <c r="E33" s="608">
        <v>205</v>
      </c>
      <c r="F33" s="610">
        <v>9726</v>
      </c>
      <c r="G33" s="524"/>
      <c r="H33" s="524"/>
      <c r="I33" s="524"/>
      <c r="J33" s="524"/>
      <c r="K33" s="524"/>
      <c r="L33" s="524"/>
      <c r="M33" s="524"/>
      <c r="N33" s="524"/>
      <c r="O33" s="524"/>
      <c r="P33" s="524"/>
    </row>
    <row r="34" spans="1:16" ht="19.5" customHeight="1">
      <c r="A34" s="556" t="s">
        <v>271</v>
      </c>
      <c r="B34" s="69" t="s">
        <v>830</v>
      </c>
      <c r="C34" s="534"/>
      <c r="D34" s="605"/>
      <c r="E34" s="534"/>
      <c r="F34" s="548"/>
      <c r="G34" s="524"/>
      <c r="H34" s="524"/>
      <c r="I34" s="524"/>
      <c r="J34" s="524"/>
      <c r="K34" s="524"/>
      <c r="L34" s="524"/>
      <c r="M34" s="524"/>
      <c r="N34" s="524"/>
      <c r="O34" s="524"/>
      <c r="P34" s="524"/>
    </row>
    <row r="35" spans="1:8" ht="19.5" customHeight="1">
      <c r="A35" s="599" t="s">
        <v>883</v>
      </c>
      <c r="B35" s="72"/>
      <c r="C35" s="594" t="s">
        <v>380</v>
      </c>
      <c r="D35" s="594"/>
      <c r="E35" s="655" t="s">
        <v>850</v>
      </c>
      <c r="F35" s="655"/>
      <c r="G35" s="655"/>
      <c r="H35" s="655"/>
    </row>
    <row r="36" spans="1:7" ht="12.75">
      <c r="A36" s="73"/>
      <c r="B36" s="557"/>
      <c r="C36" s="73" t="s">
        <v>849</v>
      </c>
      <c r="D36" s="73"/>
      <c r="E36" s="599" t="s">
        <v>862</v>
      </c>
      <c r="G36" s="73"/>
    </row>
    <row r="37" spans="1:6" ht="12.75">
      <c r="A37" s="73"/>
      <c r="B37" s="74"/>
      <c r="C37" s="73"/>
      <c r="D37" s="73"/>
      <c r="E37" s="73"/>
      <c r="F37" s="73"/>
    </row>
    <row r="38" spans="2:6" ht="12.75">
      <c r="B38" s="74"/>
      <c r="C38" s="655"/>
      <c r="D38" s="655"/>
      <c r="E38" s="655"/>
      <c r="F38" s="655"/>
    </row>
    <row r="39" spans="3:5" ht="12.75">
      <c r="C39" s="73"/>
      <c r="E39" s="73"/>
    </row>
    <row r="41" spans="3:6" ht="12.75">
      <c r="C41" s="655"/>
      <c r="D41" s="655"/>
      <c r="E41" s="655"/>
      <c r="F41" s="655"/>
    </row>
    <row r="42" spans="3:5" ht="12.75">
      <c r="C42" s="73"/>
      <c r="E42" s="73"/>
    </row>
  </sheetData>
  <sheetProtection/>
  <mergeCells count="6">
    <mergeCell ref="C41:F41"/>
    <mergeCell ref="E35:H35"/>
    <mergeCell ref="C38:F3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F3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home1</cp:lastModifiedBy>
  <cp:lastPrinted>2016-08-25T07:43:27Z</cp:lastPrinted>
  <dcterms:created xsi:type="dcterms:W3CDTF">2000-06-29T12:02:40Z</dcterms:created>
  <dcterms:modified xsi:type="dcterms:W3CDTF">2016-08-25T11:11:40Z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