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0800" windowHeight="3750" tabRatio="58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<sst xmlns="http://schemas.openxmlformats.org/spreadsheetml/2006/main" count="1079" uniqueCount="886">
  <si>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</si>
  <si>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</si>
  <si>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</si>
  <si>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</si>
  <si>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</si>
  <si>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</si>
  <si>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</si>
  <si>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</si>
  <si>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</si>
  <si>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</si>
  <si>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</si>
  <si>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</si>
  <si>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</si>
  <si>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</si>
  <si>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</si>
  <si>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</si>
  <si>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</si>
  <si>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</si>
  <si>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</si>
  <si>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</si>
  <si>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</si>
  <si>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</si>
  <si>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</si>
  <si>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</si>
  <si>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</si>
  <si>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</si>
  <si>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</si>
  <si>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</si>
  <si>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</si>
  <si>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</si>
  <si>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</si>
  <si>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</si>
  <si>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</si>
  <si>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</si>
  <si>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</si>
  <si>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</si>
  <si>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</si>
  <si>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</si>
  <si>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</si>
  <si>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</si>
  <si>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</si>
  <si>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</si>
  <si>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</si>
  <si>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</si>
  <si>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</si>
  <si>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</si>
  <si>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</si>
  <si>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</si>
  <si>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</si>
  <si>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</si>
  <si>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</si>
  <si>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</si>
  <si>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</si>
  <si>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</si>
  <si>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</si>
  <si>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</si>
  <si>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</si>
  <si>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</si>
  <si>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</si>
  <si>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</si>
  <si>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</si>
  <si>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</si>
  <si>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</si>
  <si>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</si>
  <si>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</si>
  <si>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</si>
  <si>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</si>
  <si>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</si>
  <si>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</si>
  <si>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</si>
  <si>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</si>
  <si>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</si>
  <si>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</si>
  <si>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</si>
  <si>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</si>
  <si>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</si>
  <si>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</si>
  <si>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</si>
  <si>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</si>
  <si>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</si>
  <si>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</si>
  <si>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</si>
  <si>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</si>
  <si>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</si>
  <si>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</si>
  <si>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</si>
  <si>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</si>
  <si>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</si>
  <si>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</si>
  <si>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</si>
  <si>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</si>
  <si>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</si>
  <si>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</si>
  <si>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</si>
  <si>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</si>
  <si>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</si>
  <si>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</si>
  <si>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</si>
  <si>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</si>
  <si>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</si>
  <si>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</si>
  <si>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</si>
  <si>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</si>
  <si>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</si>
  <si>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</si>
  <si>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</si>
  <si>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</si>
  <si>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</si>
  <si>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</si>
  <si>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</si>
  <si>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</si>
  <si>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</si>
  <si>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</si>
  <si>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</si>
  <si>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</si>
  <si>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</si>
  <si>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</si>
  <si>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</si>
  <si>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</si>
  <si>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</si>
  <si>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</si>
  <si>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</si>
  <si>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</si>
  <si>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</si>
  <si>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</si>
  <si>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</si>
  <si>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</si>
  <si>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</si>
  <si>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</si>
  <si>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</si>
  <si>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</si>
  <si>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</si>
  <si>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</si>
  <si>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</si>
  <si>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</si>
  <si>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</si>
  <si>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</si>
  <si>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</si>
  <si>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</si>
  <si>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</si>
  <si>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</si>
  <si>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</si>
  <si>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</si>
  <si>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</si>
  <si>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</si>
  <si>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</si>
  <si>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</si>
  <si>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</si>
  <si>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</si>
  <si>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</si>
  <si>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</si>
  <si>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</si>
  <si>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</si>
  <si>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</si>
  <si>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</si>
  <si>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</si>
  <si>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</si>
  <si>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</si>
  <si>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</si>
  <si>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</si>
  <si>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</si>
  <si>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</si>
  <si>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</si>
  <si>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</si>
  <si>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</si>
  <si>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</si>
  <si>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</si>
  <si>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</si>
  <si>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</si>
  <si>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</si>
  <si>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</si>
  <si>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</si>
  <si>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</si>
  <si>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</si>
  <si>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</si>
  <si>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</si>
  <si>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</si>
  <si>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</si>
  <si>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</si>
  <si>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</si>
  <si>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</si>
  <si>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</si>
  <si>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</si>
  <si>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</si>
  <si>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</si>
  <si>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</si>
  <si>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</si>
  <si>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</si>
  <si>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</si>
  <si>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</si>
  <si>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</si>
  <si>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</si>
  <si>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</si>
  <si>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</si>
  <si>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</si>
  <si>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</si>
  <si>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</si>
  <si>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</si>
  <si>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</si>
  <si>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</si>
  <si>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</si>
  <si>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</si>
  <si>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</si>
  <si>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</si>
  <si>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</si>
  <si>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</si>
  <si>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</si>
  <si>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</si>
  <si>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</si>
  <si>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</si>
  <si>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</si>
  <si>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</si>
  <si>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</si>
  <si>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</si>
  <si>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</si>
  <si>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</si>
  <si>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</si>
  <si>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</si>
  <si>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</si>
  <si>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</si>
  <si>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</si>
  <si>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</si>
  <si>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</si>
  <si>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</si>
  <si>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</si>
  <si>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</si>
  <si>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</si>
  <si>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</si>
  <si>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</si>
  <si>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</si>
  <si>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</si>
  <si>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</si>
  <si>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</si>
  <si>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</si>
  <si>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</si>
  <si>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</si>
  <si>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</si>
  <si>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</si>
  <si>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</si>
  <si>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</si>
  <si>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</si>
  <si>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</si>
  <si>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</si>
  <si>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</si>
  <si>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</si>
  <si>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</si>
  <si>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</si>
  <si>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</si>
  <si>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</si>
  <si>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</si>
  <si>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</si>
  <si>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</si>
  <si>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</si>
  <si>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</si>
  <si>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</si>
  <si>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</si>
  <si>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</si>
  <si>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</si>
  <si>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</si>
  <si>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</si>
  <si>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</si>
  <si>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</si>
  <si>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</si>
  <si>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</si>
  <si>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</si>
  <si>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</si>
  <si>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</si>
  <si>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</si>
  <si>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</si>
  <si>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</si>
  <si>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</si>
  <si>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</si>
  <si>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</si>
  <si>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</si>
  <si>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</si>
  <si>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</si>
  <si>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</si>
  <si>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</si>
  <si>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</si>
  <si>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</si>
  <si>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</si>
  <si>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</si>
  <si>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</si>
  <si>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</si>
  <si>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</si>
  <si>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</si>
  <si>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</si>
  <si>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</si>
  <si>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</si>
  <si>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</si>
  <si>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</si>
  <si>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</si>
  <si>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</si>
  <si>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</si>
  <si>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</si>
  <si>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</si>
  <si>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</si>
  <si>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</si>
  <si>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</si>
  <si>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</si>
  <si>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</si>
  <si>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</si>
  <si>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</si>
  <si>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</si>
  <si>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</si>
  <si>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</si>
  <si>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</si>
  <si>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</si>
  <si>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</si>
  <si>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</si>
  <si>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</si>
  <si>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</si>
  <si>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</si>
  <si>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</si>
  <si>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</si>
  <si>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</si>
  <si>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</si>
  <si>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</si>
  <si>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</si>
  <si>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</si>
  <si>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</si>
  <si>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</si>
  <si>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</si>
  <si>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</si>
  <si>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</si>
  <si>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</si>
  <si>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</si>
  <si>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</si>
  <si>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</si>
  <si>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</si>
  <si>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</si>
  <si>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</si>
  <si>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</si>
  <si>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</si>
  <si>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</si>
  <si>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</si>
  <si>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</si>
  <si>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</si>
  <si>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</si>
  <si>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</si>
  <si>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</si>
  <si>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</si>
  <si>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</si>
  <si>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</si>
  <si>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</si>
  <si>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</si>
  <si>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</si>
  <si>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</si>
  <si>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</si>
  <si>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</si>
  <si>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</si>
  <si>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</si>
  <si>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</si>
  <si>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</si>
  <si>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</si>
  <si>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</si>
  <si>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</si>
  <si>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</si>
  <si>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</si>
  <si>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</si>
  <si>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</si>
  <si>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</si>
  <si>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</si>
  <si>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</si>
  <si>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</si>
  <si>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</si>
  <si>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</si>
  <si>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</si>
  <si>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</si>
  <si>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</si>
  <si>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</si>
  <si>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</si>
  <si>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</si>
  <si>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</si>
  <si>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</si>
  <si>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</si>
  <si>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</si>
  <si>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</si>
  <si>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</si>
  <si>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</si>
  <si>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</si>
  <si>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</si>
  <si>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</si>
  <si>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</si>
  <si>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</si>
  <si>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</si>
  <si>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</si>
  <si>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</si>
  <si>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</si>
  <si>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</si>
  <si>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</si>
  <si>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</si>
  <si>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</si>
  <si>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</si>
  <si>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</si>
  <si>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</si>
  <si>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</si>
  <si>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</si>
  <si>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</si>
  <si>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</si>
  <si>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</si>
  <si>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</si>
  <si>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</si>
  <si>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</si>
  <si>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</si>
  <si>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</si>
  <si>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</si>
  <si>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</si>
  <si>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</si>
  <si>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</si>
  <si>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</si>
  <si>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</si>
  <si>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</si>
  <si>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</si>
  <si>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</si>
  <si>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</si>
  <si>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</si>
  <si>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</si>
  <si>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</si>
  <si>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</si>
  <si>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</si>
  <si>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</si>
  <si>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</si>
  <si>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</si>
  <si>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</si>
  <si>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</si>
  <si>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</si>
  <si>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</si>
  <si>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</si>
  <si>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</si>
  <si>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</si>
  <si>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</si>
  <si>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</si>
  <si>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</si>
  <si>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</si>
  <si>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</si>
  <si>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</si>
  <si>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</si>
  <si>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</si>
  <si>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</si>
  <si>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</si>
  <si>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</si>
  <si>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</si>
  <si>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</si>
  <si>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</si>
  <si>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</si>
  <si>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</si>
  <si>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</si>
  <si>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</si>
  <si>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</si>
  <si>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</si>
  <si>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</si>
  <si>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</si>
  <si>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</si>
  <si>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</si>
  <si>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</si>
  <si>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</si>
  <si>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</si>
  <si>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</si>
  <si>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</si>
  <si>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</si>
  <si>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</si>
  <si>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</si>
  <si>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</si>
  <si>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</si>
  <si>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</si>
  <si>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</si>
  <si>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</si>
  <si>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</si>
  <si>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</si>
  <si>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</si>
  <si>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</si>
  <si>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</si>
  <si>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</si>
  <si>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</si>
  <si>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</si>
  <si>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</si>
  <si>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</si>
  <si>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</si>
  <si>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</si>
  <si>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</si>
  <si>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</si>
  <si>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</si>
  <si>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</si>
  <si>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</si>
  <si>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</si>
  <si>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</si>
  <si>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</si>
  <si>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</si>
  <si>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</si>
  <si>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</si>
  <si>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</si>
  <si>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</si>
  <si>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</si>
  <si>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</si>
  <si>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</si>
  <si>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</si>
  <si>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</si>
  <si>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</si>
  <si>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</si>
  <si>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</si>
  <si>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</si>
  <si>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</si>
  <si>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</si>
  <si>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</si>
  <si>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</si>
  <si>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</si>
  <si>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</si>
  <si>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</si>
  <si>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</si>
  <si>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</si>
  <si>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</si>
  <si>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</si>
  <si>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</si>
  <si>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</si>
  <si>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</si>
  <si>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</si>
  <si>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</si>
  <si>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</si>
  <si>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</si>
  <si>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</si>
  <si>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</si>
  <si>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</si>
  <si>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</si>
  <si>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</si>
  <si>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</si>
  <si>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</si>
  <si>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</si>
  <si>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</si>
  <si>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</si>
  <si>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</si>
  <si>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</si>
  <si>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</si>
  <si>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</si>
  <si>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</si>
  <si>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</si>
  <si>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</si>
  <si>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</si>
  <si>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</si>
  <si>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</si>
  <si>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</si>
  <si>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</si>
  <si>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</si>
  <si>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</si>
  <si>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</si>
  <si>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</si>
  <si>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</si>
  <si>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</si>
  <si>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</si>
  <si>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</si>
  <si>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</si>
  <si>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</si>
  <si>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</si>
  <si>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</si>
  <si>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</si>
  <si>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</si>
  <si>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</si>
  <si>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</si>
  <si>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</si>
  <si>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</si>
  <si>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</si>
  <si>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</si>
  <si>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</si>
  <si>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</si>
  <si>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</si>
  <si>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</si>
  <si>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</si>
  <si>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</si>
  <si>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</si>
  <si>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</si>
  <si>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</si>
  <si>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</si>
  <si>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</si>
  <si>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</si>
  <si>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</si>
  <si>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</si>
  <si>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</si>
  <si>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</si>
  <si>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</si>
  <si>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</si>
  <si>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</si>
  <si>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</si>
  <si>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</si>
  <si>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</si>
  <si>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</si>
  <si>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</si>
  <si>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</si>
  <si>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</si>
  <si>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</si>
  <si>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</si>
  <si>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</si>
  <si>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</si>
  <si>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</si>
  <si>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</si>
  <si>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</si>
  <si>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</si>
  <si>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</si>
  <si>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</si>
  <si>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</si>
  <si>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</si>
  <si>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</si>
  <si>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</si>
  <si>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</si>
  <si>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</si>
  <si>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</si>
  <si>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</si>
  <si>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</si>
  <si>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</si>
  <si>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</si>
  <si>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</si>
  <si>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</si>
  <si>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</si>
  <si>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</si>
  <si>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</si>
  <si>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</si>
  <si>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</si>
  <si>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</si>
  <si>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</si>
  <si>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</si>
  <si>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</si>
  <si>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</si>
  <si>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</si>
  <si>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</si>
  <si>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</si>
  <si>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</si>
  <si>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</si>
  <si>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</si>
  <si>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</si>
  <si>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</si>
  <si>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</si>
  <si>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</si>
  <si>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</si>
  <si>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</si>
  <si>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</si>
  <si>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</si>
  <si>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</si>
  <si>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</si>
  <si>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</si>
  <si>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</si>
  <si>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</si>
  <si>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</si>
  <si>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</si>
  <si>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</si>
  <si>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</si>
  <si>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</si>
  <si>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</si>
  <si>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</si>
  <si>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</si>
  <si>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</si>
  <si>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</si>
  <si>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</si>
  <si>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</si>
  <si>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</si>
  <si>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</si>
  <si>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</si>
  <si>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</si>
  <si>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</si>
  <si>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</si>
  <si>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</si>
  <si>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</si>
  <si>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</si>
  <si>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</si>
  <si>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</si>
  <si>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</si>
  <si>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</si>
  <si>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</si>
  <si>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</si>
  <si>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</si>
  <si>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</si>
  <si>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</si>
  <si>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</si>
  <si>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</si>
  <si>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</si>
  <si>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</si>
  <si>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</si>
  <si>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</si>
  <si>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</si>
  <si>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</si>
  <si>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</si>
  <si>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</si>
  <si>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</si>
  <si>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</si>
  <si>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</si>
  <si>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</si>
  <si>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</si>
  <si>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</si>
  <si>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</si>
  <si>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</si>
  <si>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</si>
  <si>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</si>
  <si>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</si>
  <si>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</si>
  <si>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</si>
  <si>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</si>
  <si>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</si>
  <si>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</si>
  <si>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</si>
  <si>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</si>
  <si>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</si>
  <si>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</si>
  <si>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</si>
  <si>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</si>
  <si>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</si>
  <si>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</si>
  <si>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</si>
  <si>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</si>
  <si>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</si>
  <si>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</si>
  <si>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</si>
  <si>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</si>
  <si>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</si>
  <si>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</si>
  <si>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</si>
  <si>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</si>
  <si>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</si>
  <si>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</si>
  <si>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</si>
  <si>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</si>
  <si>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</si>
  <si>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</si>
  <si>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</si>
  <si>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</si>
  <si>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</si>
  <si>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</si>
  <si>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</si>
  <si>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</si>
  <si>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</si>
  <si>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</si>
  <si>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</si>
  <si>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</si>
  <si>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</si>
  <si>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</si>
  <si>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</si>
  <si>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</si>
  <si>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</si>
  <si>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</si>
  <si>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</si>
  <si>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</si>
  <si>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</si>
  <si>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</si>
  <si>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</si>
  <si>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</si>
  <si>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</si>
  <si>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</si>
  <si>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</si>
  <si>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</si>
  <si>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</si>
  <si>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</si>
  <si>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</si>
  <si>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</si>
  <si>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</si>
  <si>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</si>
  <si>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</si>
  <si>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</si>
  <si>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</si>
  <si>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</si>
  <si>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</si>
  <si>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</si>
  <si>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</si>
  <si>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</si>
  <si>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</si>
  <si>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</si>
  <si>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</si>
  <si>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</si>
  <si>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</si>
  <si>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</si>
  <si>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</si>
  <si>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</si>
  <si>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</si>
  <si>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</si>
  <si>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</si>
  <si>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</si>
  <si>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</si>
  <si>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</si>
  <si>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</si>
  <si>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</si>
  <si>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</si>
  <si>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</si>
  <si>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</si>
  <si>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</si>
  <si>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</si>
  <si>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</si>
  <si>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</si>
  <si>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</si>
  <si>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</si>
  <si>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</si>
  <si>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</si>
  <si>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</si>
  <si>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</si>
  <si>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</si>
  <si>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</si>
  <si>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</si>
  <si>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</si>
  <si>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</si>
  <si>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</si>
  <si>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</si>
  <si>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</si>
  <si>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</si>
  <si>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</si>
  <si>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</si>
  <si>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</si>
  <si>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</si>
  <si>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</si>
  <si>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</si>
  <si>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</si>
  <si>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</si>
  <si>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</si>
  <si>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</si>
  <si>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</si>
  <si>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</si>
  <si>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</si>
  <si>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</si>
  <si>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</si>
  <si>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</si>
  <si>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</si>
  <si>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</si>
  <si>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</si>
  <si>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</si>
  <si>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</si>
  <si>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</si>
  <si>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</si>
  <si>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</si>
  <si>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</si>
  <si>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</si>
  <si>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</si>
  <si>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</si>
  <si>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</si>
  <si>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</si>
  <si>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</si>
  <si>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</si>
  <si>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</si>
  <si>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</si>
  <si>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</si>
  <si>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</si>
  <si>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</si>
  <si>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</si>
  <si>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</si>
  <si>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</si>
  <si>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</si>
  <si>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</si>
  <si>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</si>
  <si>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</si>
  <si>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</si>
  <si>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</si>
  <si>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</si>
  <si>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</si>
  <si>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</si>
  <si>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</si>
  <si>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</si>
  <si>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</si>
  <si>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</si>
  <si>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</si>
  <si>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</si>
  <si>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</si>
  <si>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</si>
  <si>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</si>
  <si>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</si>
  <si>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</si>
  <si>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</si>
  <si>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</si>
  <si>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</si>
  <si>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</si>
  <si>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</si>
  <si>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</si>
  <si>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</si>
  <si>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</si>
  <si>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</si>
  <si>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</si>
  <si>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</si>
  <si>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</si>
  <si>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</si>
  <si>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</si>
  <si>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</si>
  <si>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</si>
  <si>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</si>
  <si>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</si>
  <si>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</si>
  <si>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</si>
  <si>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</si>
  <si>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</si>
  <si>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</si>
  <si>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</si>
  <si>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</si>
  <si>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</si>
  <si>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</si>
  <si>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31.12.2014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</si>
</sst>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9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08" sqref="A10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863</v>
      </c>
      <c r="F3" s="217" t="s">
        <v>2</v>
      </c>
      <c r="G3" s="172"/>
      <c r="H3" s="461">
        <v>814191178</v>
      </c>
    </row>
    <row r="4" spans="1:8" ht="15">
      <c r="A4" s="584" t="s">
        <v>875</v>
      </c>
      <c r="B4" s="590"/>
      <c r="C4" s="590"/>
      <c r="D4" s="590"/>
      <c r="E4" s="504" t="s">
        <v>158</v>
      </c>
      <c r="F4" s="586" t="s">
        <v>3</v>
      </c>
      <c r="G4" s="587"/>
      <c r="H4" s="461" t="s">
        <v>158</v>
      </c>
    </row>
    <row r="5" spans="1:8" ht="15">
      <c r="A5" s="584" t="s">
        <v>4</v>
      </c>
      <c r="B5" s="585"/>
      <c r="C5" s="585"/>
      <c r="D5" s="585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433</v>
      </c>
      <c r="D11" s="151">
        <f>441</f>
        <v>441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304</v>
      </c>
      <c r="D12" s="151">
        <v>326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13660</v>
      </c>
      <c r="D13" s="151">
        <v>14594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1613+4</f>
        <v>1617</v>
      </c>
      <c r="D14" s="151">
        <v>1729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207</v>
      </c>
      <c r="D15" s="151">
        <v>201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186</v>
      </c>
      <c r="D17" s="151">
        <v>186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16409</v>
      </c>
      <c r="D19" s="155">
        <f>SUM(D11:D18)</f>
        <v>17479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1670</v>
      </c>
      <c r="D20" s="151">
        <v>1750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23668</v>
      </c>
      <c r="H21" s="156">
        <f>SUM(H22:H24)</f>
        <v>24471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23668</v>
      </c>
      <c r="H22" s="152">
        <v>24471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4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23668</v>
      </c>
      <c r="H25" s="154">
        <f>H19+H20+H21</f>
        <v>24471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107</v>
      </c>
      <c r="D26" s="151">
        <v>103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107</v>
      </c>
      <c r="D27" s="155">
        <f>SUM(D23:D26)</f>
        <v>107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295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-803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1415</v>
      </c>
      <c r="H33" s="154">
        <f>H27+H31+H32</f>
        <v>317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56838</v>
      </c>
      <c r="H36" s="154">
        <f>H25+H17+H33</f>
        <v>56543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f>6178+1</f>
        <v>6179</v>
      </c>
      <c r="D44" s="151">
        <v>5530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39363</v>
      </c>
      <c r="D45" s="155">
        <f>D34+D39+D44</f>
        <v>38714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403</v>
      </c>
      <c r="H46" s="152">
        <v>577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403</v>
      </c>
      <c r="H49" s="154">
        <f>SUM(H43:H48)</f>
        <v>577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1388</v>
      </c>
      <c r="H53" s="152">
        <v>1479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57549</v>
      </c>
      <c r="D55" s="155">
        <f>D19+D20+D21+D27+D32+D45+D51+D53+D54</f>
        <v>58050</v>
      </c>
      <c r="E55" s="237" t="s">
        <v>171</v>
      </c>
      <c r="F55" s="261" t="s">
        <v>172</v>
      </c>
      <c r="G55" s="154">
        <f>G49+G51+G52+G53+G54</f>
        <v>1791</v>
      </c>
      <c r="H55" s="154">
        <f>H49+H51+H52+H53+H54</f>
        <v>2056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</v>
      </c>
      <c r="D58" s="151">
        <v>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140</v>
      </c>
      <c r="H61" s="154">
        <f>SUM(H62:H68)</f>
        <v>367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</v>
      </c>
      <c r="D64" s="155">
        <f>SUM(D58:D63)</f>
        <v>4</v>
      </c>
      <c r="E64" s="237" t="s">
        <v>199</v>
      </c>
      <c r="F64" s="242" t="s">
        <v>200</v>
      </c>
      <c r="G64" s="152">
        <v>31</v>
      </c>
      <c r="H64" s="152">
        <v>241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29</v>
      </c>
      <c r="H66" s="152">
        <v>31</v>
      </c>
    </row>
    <row r="67" spans="1:8" ht="15">
      <c r="A67" s="235" t="s">
        <v>206</v>
      </c>
      <c r="B67" s="241" t="s">
        <v>207</v>
      </c>
      <c r="C67" s="151">
        <f>573-1+6</f>
        <v>578</v>
      </c>
      <c r="D67" s="151">
        <v>477</v>
      </c>
      <c r="E67" s="237" t="s">
        <v>208</v>
      </c>
      <c r="F67" s="242" t="s">
        <v>209</v>
      </c>
      <c r="G67" s="152">
        <v>7</v>
      </c>
      <c r="H67" s="152">
        <v>8</v>
      </c>
    </row>
    <row r="68" spans="1:8" ht="15">
      <c r="A68" s="235" t="s">
        <v>210</v>
      </c>
      <c r="B68" s="241" t="s">
        <v>211</v>
      </c>
      <c r="C68" s="151">
        <f>195-6</f>
        <v>189</v>
      </c>
      <c r="D68" s="151">
        <v>209</v>
      </c>
      <c r="E68" s="237" t="s">
        <v>212</v>
      </c>
      <c r="F68" s="242" t="s">
        <v>213</v>
      </c>
      <c r="G68" s="152">
        <v>71</v>
      </c>
      <c r="H68" s="152">
        <v>72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159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299</v>
      </c>
      <c r="H71" s="161">
        <f>H59+H60+H61+H69+H70</f>
        <v>526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</v>
      </c>
      <c r="D74" s="151">
        <v>58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778</v>
      </c>
      <c r="D75" s="155">
        <f>SUM(D67:D74)</f>
        <v>744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299</v>
      </c>
      <c r="H79" s="162">
        <f>H71+H74+H75+H76</f>
        <v>526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592</v>
      </c>
      <c r="D88" s="151">
        <v>319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593</v>
      </c>
      <c r="D91" s="155">
        <f>SUM(D87:D90)</f>
        <v>320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</v>
      </c>
      <c r="D92" s="151">
        <v>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1379</v>
      </c>
      <c r="D93" s="155">
        <f>D64+D75+D84+D91+D92</f>
        <v>1075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58928</v>
      </c>
      <c r="D94" s="164">
        <f>D93+D55</f>
        <v>59125</v>
      </c>
      <c r="E94" s="449" t="s">
        <v>269</v>
      </c>
      <c r="F94" s="289" t="s">
        <v>270</v>
      </c>
      <c r="G94" s="165">
        <f>G36+G39+G55+G79</f>
        <v>58928</v>
      </c>
      <c r="H94" s="165">
        <f>H36+H39+H55+H79</f>
        <v>59125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8" t="s">
        <v>872</v>
      </c>
      <c r="D98" s="588"/>
      <c r="E98" s="588"/>
      <c r="F98" s="170"/>
      <c r="G98" s="171"/>
      <c r="H98" s="172"/>
      <c r="M98" s="157"/>
    </row>
    <row r="99" spans="1:8" ht="15">
      <c r="A99" s="575">
        <v>42086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855</v>
      </c>
      <c r="D100" s="589"/>
      <c r="E100" s="589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A51" sqref="A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"СВИЛОЗА" АД</v>
      </c>
      <c r="C2" s="593"/>
      <c r="D2" s="593"/>
      <c r="E2" s="593"/>
      <c r="F2" s="595" t="s">
        <v>2</v>
      </c>
      <c r="G2" s="595"/>
      <c r="H2" s="526">
        <f>'справка №1-БАЛАНС'!H3</f>
        <v>814191178</v>
      </c>
    </row>
    <row r="3" spans="1:8" ht="15">
      <c r="A3" s="467" t="s">
        <v>273</v>
      </c>
      <c r="B3" s="593" t="str">
        <f>'справка №1-БАЛАНС'!E4</f>
        <v> </v>
      </c>
      <c r="C3" s="593"/>
      <c r="D3" s="593"/>
      <c r="E3" s="593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4" t="str">
        <f>'справка №1-БАЛАНС'!E5</f>
        <v>към 31.12.2014</v>
      </c>
      <c r="C4" s="594"/>
      <c r="D4" s="594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68</v>
      </c>
      <c r="D9" s="46">
        <v>70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320</v>
      </c>
      <c r="D10" s="46">
        <v>402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1222</v>
      </c>
      <c r="D11" s="46">
        <v>1201</v>
      </c>
      <c r="E11" s="300" t="s">
        <v>291</v>
      </c>
      <c r="F11" s="549" t="s">
        <v>292</v>
      </c>
      <c r="G11" s="550">
        <v>1134</v>
      </c>
      <c r="H11" s="550">
        <v>1041</v>
      </c>
    </row>
    <row r="12" spans="1:8" ht="12">
      <c r="A12" s="298" t="s">
        <v>293</v>
      </c>
      <c r="B12" s="299" t="s">
        <v>294</v>
      </c>
      <c r="C12" s="46">
        <v>320</v>
      </c>
      <c r="D12" s="46">
        <v>301</v>
      </c>
      <c r="E12" s="300" t="s">
        <v>77</v>
      </c>
      <c r="F12" s="549" t="s">
        <v>295</v>
      </c>
      <c r="G12" s="550">
        <v>944</v>
      </c>
      <c r="H12" s="550">
        <v>127</v>
      </c>
    </row>
    <row r="13" spans="1:18" ht="12">
      <c r="A13" s="298" t="s">
        <v>296</v>
      </c>
      <c r="B13" s="299" t="s">
        <v>297</v>
      </c>
      <c r="C13" s="46">
        <v>44</v>
      </c>
      <c r="D13" s="46">
        <v>43</v>
      </c>
      <c r="E13" s="301" t="s">
        <v>50</v>
      </c>
      <c r="F13" s="551" t="s">
        <v>298</v>
      </c>
      <c r="G13" s="548">
        <f>SUM(G9:G12)</f>
        <v>2078</v>
      </c>
      <c r="H13" s="548">
        <f>SUM(H9:H12)</f>
        <v>1168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8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166</v>
      </c>
      <c r="D16" s="47">
        <v>349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2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2148</v>
      </c>
      <c r="D19" s="49">
        <f>SUM(D9:D15)+D16</f>
        <v>2366</v>
      </c>
      <c r="E19" s="304" t="s">
        <v>315</v>
      </c>
      <c r="F19" s="552" t="s">
        <v>316</v>
      </c>
      <c r="G19" s="550">
        <v>401</v>
      </c>
      <c r="H19" s="550">
        <v>371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35</v>
      </c>
      <c r="D22" s="46">
        <v>35</v>
      </c>
      <c r="E22" s="304" t="s">
        <v>324</v>
      </c>
      <c r="F22" s="552" t="s">
        <v>325</v>
      </c>
      <c r="G22" s="550">
        <f>43-13</f>
        <v>30</v>
      </c>
      <c r="H22" s="550">
        <v>57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12">
      <c r="A24" s="298" t="s">
        <v>330</v>
      </c>
      <c r="B24" s="305" t="s">
        <v>331</v>
      </c>
      <c r="C24" s="46">
        <f>13-13</f>
        <v>0</v>
      </c>
      <c r="D24" s="46">
        <v>72</v>
      </c>
      <c r="E24" s="301" t="s">
        <v>102</v>
      </c>
      <c r="F24" s="554" t="s">
        <v>332</v>
      </c>
      <c r="G24" s="548">
        <f>SUM(G19:G23)</f>
        <v>432</v>
      </c>
      <c r="H24" s="548">
        <f>SUM(H19:H23)</f>
        <v>429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0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35</v>
      </c>
      <c r="D26" s="49">
        <f>SUM(D22:D25)</f>
        <v>107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2183</v>
      </c>
      <c r="D28" s="50">
        <f>D26+D19</f>
        <v>2473</v>
      </c>
      <c r="E28" s="127" t="s">
        <v>337</v>
      </c>
      <c r="F28" s="554" t="s">
        <v>338</v>
      </c>
      <c r="G28" s="548">
        <f>G13+G15+G24</f>
        <v>2510</v>
      </c>
      <c r="H28" s="548">
        <f>H13+H15+H24</f>
        <v>1597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327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876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2183</v>
      </c>
      <c r="D33" s="49">
        <f>D28-D31+D32</f>
        <v>2473</v>
      </c>
      <c r="E33" s="127" t="s">
        <v>351</v>
      </c>
      <c r="F33" s="554" t="s">
        <v>352</v>
      </c>
      <c r="G33" s="53">
        <f>G32-G31+G28</f>
        <v>2510</v>
      </c>
      <c r="H33" s="53">
        <f>H32-H31+H28</f>
        <v>1597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327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876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32</v>
      </c>
      <c r="D35" s="49">
        <f>D36+D37+D38</f>
        <v>-73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123</v>
      </c>
      <c r="D36" s="46">
        <v>20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-91</v>
      </c>
      <c r="D37" s="430">
        <v>-93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295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803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295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803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2510</v>
      </c>
      <c r="D42" s="53">
        <f>D33+D35+D39</f>
        <v>2400</v>
      </c>
      <c r="E42" s="128" t="s">
        <v>378</v>
      </c>
      <c r="F42" s="129" t="s">
        <v>379</v>
      </c>
      <c r="G42" s="53">
        <f>G39+G33</f>
        <v>2510</v>
      </c>
      <c r="H42" s="53">
        <f>H39+H33</f>
        <v>2400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861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83">
        <f>'справка №1-БАЛАНС'!A99</f>
        <v>42086</v>
      </c>
      <c r="C48" s="427" t="s">
        <v>380</v>
      </c>
      <c r="D48" s="591" t="s">
        <v>869</v>
      </c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2" t="s">
        <v>868</v>
      </c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C51" sqref="C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1242</v>
      </c>
      <c r="D10" s="54">
        <v>3486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-439</v>
      </c>
      <c r="D11" s="54">
        <v>-2783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-361</v>
      </c>
      <c r="D13" s="54">
        <v>-344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-81</v>
      </c>
      <c r="D15" s="54">
        <v>-216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44</v>
      </c>
      <c r="D16" s="54">
        <v>44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-207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26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-233</v>
      </c>
      <c r="D19" s="54">
        <v>-149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-9</v>
      </c>
      <c r="D20" s="55">
        <f>SUM(D10:D19)</f>
        <v>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-87</v>
      </c>
      <c r="D22" s="54">
        <v>-354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f>3-3</f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f>652-291</f>
        <v>361</v>
      </c>
      <c r="D31" s="54">
        <v>486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282</v>
      </c>
      <c r="D32" s="55">
        <f>SUM(D22:D31)</f>
        <v>132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273</v>
      </c>
      <c r="D43" s="55">
        <f>D42+D32+D20</f>
        <v>165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320</v>
      </c>
      <c r="D44" s="132">
        <v>155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593</v>
      </c>
      <c r="D45" s="55">
        <f>D44+D43</f>
        <v>320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593</v>
      </c>
      <c r="D46" s="56">
        <v>320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42086</v>
      </c>
      <c r="B50" s="436" t="s">
        <v>870</v>
      </c>
      <c r="C50" s="597"/>
      <c r="D50" s="597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7"/>
      <c r="D52" s="597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16" sqref="A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458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"СВИЛОЗА" АД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600" t="str">
        <f>'справка №1-БАЛАНС'!E4</f>
        <v> </v>
      </c>
      <c r="C4" s="600"/>
      <c r="D4" s="600"/>
      <c r="E4" s="600"/>
      <c r="F4" s="600"/>
      <c r="G4" s="600"/>
      <c r="H4" s="600"/>
      <c r="I4" s="600"/>
      <c r="J4" s="136"/>
      <c r="K4" s="603" t="s">
        <v>3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4" t="str">
        <f>'справка №1-БАЛАНС'!E5</f>
        <v>към 31.12.2014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24471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1120</v>
      </c>
      <c r="J11" s="58">
        <f>'справка №1-БАЛАНС'!H29+'справка №1-БАЛАНС'!H32</f>
        <v>-803</v>
      </c>
      <c r="K11" s="60"/>
      <c r="L11" s="344">
        <f>SUM(C11:K11)</f>
        <v>56543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24471</v>
      </c>
      <c r="G15" s="61">
        <f t="shared" si="2"/>
        <v>0</v>
      </c>
      <c r="H15" s="61">
        <f t="shared" si="2"/>
        <v>0</v>
      </c>
      <c r="I15" s="61">
        <f t="shared" si="2"/>
        <v>1120</v>
      </c>
      <c r="J15" s="61">
        <f t="shared" si="2"/>
        <v>-803</v>
      </c>
      <c r="K15" s="61">
        <f t="shared" si="2"/>
        <v>0</v>
      </c>
      <c r="L15" s="344">
        <f t="shared" si="1"/>
        <v>56543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295</v>
      </c>
      <c r="J16" s="345">
        <f>+'справка №1-БАЛАНС'!G32</f>
        <v>0</v>
      </c>
      <c r="K16" s="60"/>
      <c r="L16" s="344">
        <f t="shared" si="1"/>
        <v>295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-803</v>
      </c>
      <c r="G28" s="60"/>
      <c r="H28" s="60"/>
      <c r="I28" s="60"/>
      <c r="J28" s="60">
        <v>803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23668</v>
      </c>
      <c r="G29" s="59">
        <f t="shared" si="6"/>
        <v>0</v>
      </c>
      <c r="H29" s="59">
        <f t="shared" si="6"/>
        <v>0</v>
      </c>
      <c r="I29" s="59">
        <f t="shared" si="6"/>
        <v>1415</v>
      </c>
      <c r="J29" s="59">
        <f t="shared" si="6"/>
        <v>0</v>
      </c>
      <c r="K29" s="59">
        <f t="shared" si="6"/>
        <v>0</v>
      </c>
      <c r="L29" s="344">
        <f t="shared" si="1"/>
        <v>56838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23668</v>
      </c>
      <c r="G32" s="59">
        <f t="shared" si="7"/>
        <v>0</v>
      </c>
      <c r="H32" s="59">
        <f t="shared" si="7"/>
        <v>0</v>
      </c>
      <c r="I32" s="59">
        <f t="shared" si="7"/>
        <v>1415</v>
      </c>
      <c r="J32" s="59">
        <f t="shared" si="7"/>
        <v>0</v>
      </c>
      <c r="K32" s="59">
        <f t="shared" si="7"/>
        <v>0</v>
      </c>
      <c r="L32" s="344">
        <f t="shared" si="1"/>
        <v>56838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862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9" t="s">
        <v>520</v>
      </c>
      <c r="E38" s="599"/>
      <c r="F38" s="599"/>
      <c r="G38" s="599"/>
      <c r="H38" s="599"/>
      <c r="I38" s="599"/>
      <c r="J38" s="15" t="s">
        <v>857</v>
      </c>
      <c r="K38" s="15"/>
      <c r="L38" s="599"/>
      <c r="M38" s="599"/>
      <c r="N38" s="11"/>
    </row>
    <row r="39" spans="1:13" ht="12">
      <c r="A39" s="578">
        <f>'справка №1-БАЛАНС'!A99</f>
        <v>42086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A8" sqref="A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"СВИЛОЗА"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31.12.2014</v>
      </c>
      <c r="D3" s="612"/>
      <c r="E3" s="612"/>
      <c r="F3" s="485"/>
      <c r="G3" s="485"/>
      <c r="H3" s="485"/>
      <c r="I3" s="485"/>
      <c r="J3" s="485"/>
      <c r="K3" s="485"/>
      <c r="L3" s="485"/>
      <c r="M3" s="618" t="s">
        <v>3</v>
      </c>
      <c r="N3" s="61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5" t="s">
        <v>462</v>
      </c>
      <c r="B5" s="606"/>
      <c r="C5" s="613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1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5" t="s">
        <v>528</v>
      </c>
      <c r="R5" s="615" t="s">
        <v>529</v>
      </c>
    </row>
    <row r="6" spans="1:18" s="100" customFormat="1" ht="48">
      <c r="A6" s="607"/>
      <c r="B6" s="608"/>
      <c r="C6" s="614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6"/>
      <c r="R6" s="616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f>441</f>
        <v>441</v>
      </c>
      <c r="E9" s="189">
        <v>0</v>
      </c>
      <c r="F9" s="189">
        <v>8</v>
      </c>
      <c r="G9" s="74">
        <f>D9+E9-F9</f>
        <v>433</v>
      </c>
      <c r="H9" s="65"/>
      <c r="I9" s="65"/>
      <c r="J9" s="74">
        <f>G9+H9-I9</f>
        <v>433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399</v>
      </c>
      <c r="L10" s="65">
        <v>22</v>
      </c>
      <c r="M10" s="65">
        <v>0</v>
      </c>
      <c r="N10" s="74">
        <f aca="true" t="shared" si="4" ref="N10:N39">K10+L10-M10</f>
        <v>421</v>
      </c>
      <c r="O10" s="65"/>
      <c r="P10" s="65"/>
      <c r="Q10" s="74">
        <f t="shared" si="0"/>
        <v>421</v>
      </c>
      <c r="R10" s="74">
        <f t="shared" si="1"/>
        <v>304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24650</v>
      </c>
      <c r="E11" s="189">
        <v>5</v>
      </c>
      <c r="F11" s="189">
        <v>3</v>
      </c>
      <c r="G11" s="74">
        <f t="shared" si="2"/>
        <v>24652</v>
      </c>
      <c r="H11" s="65"/>
      <c r="I11" s="65"/>
      <c r="J11" s="74">
        <f t="shared" si="3"/>
        <v>24652</v>
      </c>
      <c r="K11" s="65">
        <v>10238</v>
      </c>
      <c r="L11" s="65">
        <v>934</v>
      </c>
      <c r="M11" s="65">
        <v>3</v>
      </c>
      <c r="N11" s="74">
        <f t="shared" si="4"/>
        <v>11169</v>
      </c>
      <c r="O11" s="65"/>
      <c r="P11" s="65"/>
      <c r="Q11" s="74">
        <f t="shared" si="0"/>
        <v>11169</v>
      </c>
      <c r="R11" s="74">
        <f t="shared" si="1"/>
        <v>13483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4060</v>
      </c>
      <c r="E12" s="189">
        <v>0</v>
      </c>
      <c r="F12" s="189">
        <v>0</v>
      </c>
      <c r="G12" s="74">
        <f t="shared" si="2"/>
        <v>4060</v>
      </c>
      <c r="H12" s="65"/>
      <c r="I12" s="65"/>
      <c r="J12" s="74">
        <f t="shared" si="3"/>
        <v>4060</v>
      </c>
      <c r="K12" s="65">
        <v>2149</v>
      </c>
      <c r="L12" s="65">
        <v>117</v>
      </c>
      <c r="M12" s="65">
        <v>0</v>
      </c>
      <c r="N12" s="74">
        <f t="shared" si="4"/>
        <v>2266</v>
      </c>
      <c r="O12" s="65"/>
      <c r="P12" s="65"/>
      <c r="Q12" s="74">
        <f t="shared" si="0"/>
        <v>2266</v>
      </c>
      <c r="R12" s="74">
        <f t="shared" si="1"/>
        <v>1794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798</v>
      </c>
      <c r="E13" s="189">
        <v>68</v>
      </c>
      <c r="F13" s="189">
        <v>39</v>
      </c>
      <c r="G13" s="74">
        <f t="shared" si="2"/>
        <v>827</v>
      </c>
      <c r="H13" s="65"/>
      <c r="I13" s="65"/>
      <c r="J13" s="74">
        <f t="shared" si="3"/>
        <v>827</v>
      </c>
      <c r="K13" s="65">
        <v>597</v>
      </c>
      <c r="L13" s="65">
        <v>62</v>
      </c>
      <c r="M13" s="65">
        <v>39</v>
      </c>
      <c r="N13" s="74">
        <f t="shared" si="4"/>
        <v>620</v>
      </c>
      <c r="O13" s="65"/>
      <c r="P13" s="65"/>
      <c r="Q13" s="74">
        <f t="shared" si="0"/>
        <v>620</v>
      </c>
      <c r="R13" s="74">
        <f t="shared" si="1"/>
        <v>207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106</v>
      </c>
      <c r="E14" s="189">
        <v>0</v>
      </c>
      <c r="F14" s="189">
        <v>3</v>
      </c>
      <c r="G14" s="74">
        <f t="shared" si="2"/>
        <v>103</v>
      </c>
      <c r="H14" s="65"/>
      <c r="I14" s="65"/>
      <c r="J14" s="74">
        <f t="shared" si="3"/>
        <v>103</v>
      </c>
      <c r="K14" s="65">
        <v>104</v>
      </c>
      <c r="L14" s="65">
        <v>1</v>
      </c>
      <c r="M14" s="65">
        <v>3</v>
      </c>
      <c r="N14" s="74">
        <f t="shared" si="4"/>
        <v>102</v>
      </c>
      <c r="O14" s="65"/>
      <c r="P14" s="65"/>
      <c r="Q14" s="74">
        <f t="shared" si="0"/>
        <v>102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</v>
      </c>
      <c r="E15" s="457">
        <f>50-50</f>
        <v>0</v>
      </c>
      <c r="F15" s="457">
        <v>0</v>
      </c>
      <c r="G15" s="74">
        <f t="shared" si="2"/>
        <v>186</v>
      </c>
      <c r="H15" s="458"/>
      <c r="I15" s="458"/>
      <c r="J15" s="74">
        <f t="shared" si="3"/>
        <v>186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30966</v>
      </c>
      <c r="E17" s="194">
        <f>SUM(E9:E16)</f>
        <v>73</v>
      </c>
      <c r="F17" s="194">
        <f>SUM(F9:F16)</f>
        <v>53</v>
      </c>
      <c r="G17" s="74">
        <f t="shared" si="2"/>
        <v>30986</v>
      </c>
      <c r="H17" s="75">
        <f>SUM(H9:H16)</f>
        <v>0</v>
      </c>
      <c r="I17" s="75">
        <f>SUM(I9:I16)</f>
        <v>0</v>
      </c>
      <c r="J17" s="74">
        <f t="shared" si="3"/>
        <v>30986</v>
      </c>
      <c r="K17" s="75">
        <f>SUM(K9:K16)</f>
        <v>13487</v>
      </c>
      <c r="L17" s="75">
        <f>SUM(L9:L16)</f>
        <v>1136</v>
      </c>
      <c r="M17" s="75">
        <f>SUM(M9:M16)</f>
        <v>45</v>
      </c>
      <c r="N17" s="74">
        <f t="shared" si="4"/>
        <v>14578</v>
      </c>
      <c r="O17" s="75">
        <f>SUM(O9:O16)</f>
        <v>0</v>
      </c>
      <c r="P17" s="75">
        <f>SUM(P9:P16)</f>
        <v>0</v>
      </c>
      <c r="Q17" s="74">
        <f t="shared" si="5"/>
        <v>14578</v>
      </c>
      <c r="R17" s="74">
        <f t="shared" si="6"/>
        <v>16408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957</v>
      </c>
      <c r="L18" s="63">
        <v>80</v>
      </c>
      <c r="M18" s="63">
        <v>0</v>
      </c>
      <c r="N18" s="74">
        <f t="shared" si="4"/>
        <v>1037</v>
      </c>
      <c r="O18" s="63"/>
      <c r="P18" s="63"/>
      <c r="Q18" s="74">
        <f t="shared" si="5"/>
        <v>1037</v>
      </c>
      <c r="R18" s="74">
        <f t="shared" si="6"/>
        <v>1670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0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f>143</f>
        <v>143</v>
      </c>
      <c r="L21" s="65">
        <v>0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362</v>
      </c>
      <c r="E22" s="189">
        <v>0</v>
      </c>
      <c r="F22" s="189">
        <v>0</v>
      </c>
      <c r="G22" s="74">
        <f t="shared" si="2"/>
        <v>362</v>
      </c>
      <c r="H22" s="65"/>
      <c r="I22" s="65"/>
      <c r="J22" s="74">
        <f t="shared" si="3"/>
        <v>362</v>
      </c>
      <c r="K22" s="65">
        <v>358</v>
      </c>
      <c r="L22" s="65">
        <v>5</v>
      </c>
      <c r="M22" s="65">
        <v>0</v>
      </c>
      <c r="N22" s="74">
        <f t="shared" si="4"/>
        <v>363</v>
      </c>
      <c r="O22" s="65"/>
      <c r="P22" s="65"/>
      <c r="Q22" s="74">
        <f t="shared" si="5"/>
        <v>363</v>
      </c>
      <c r="R22" s="74">
        <f t="shared" si="6"/>
        <v>-1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122</v>
      </c>
      <c r="E24" s="189">
        <v>300</v>
      </c>
      <c r="F24" s="189">
        <v>293</v>
      </c>
      <c r="G24" s="74">
        <f t="shared" si="2"/>
        <v>129</v>
      </c>
      <c r="H24" s="65"/>
      <c r="I24" s="65"/>
      <c r="J24" s="74">
        <f t="shared" si="3"/>
        <v>129</v>
      </c>
      <c r="K24" s="65">
        <v>19</v>
      </c>
      <c r="L24" s="65">
        <v>1</v>
      </c>
      <c r="M24" s="65"/>
      <c r="N24" s="74">
        <f t="shared" si="4"/>
        <v>20</v>
      </c>
      <c r="O24" s="65"/>
      <c r="P24" s="65"/>
      <c r="Q24" s="74">
        <f t="shared" si="5"/>
        <v>20</v>
      </c>
      <c r="R24" s="74">
        <f t="shared" si="6"/>
        <v>109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657</v>
      </c>
      <c r="E25" s="190">
        <f aca="true" t="shared" si="7" ref="E25:P25">SUM(E21:E24)</f>
        <v>300</v>
      </c>
      <c r="F25" s="190">
        <f t="shared" si="7"/>
        <v>293</v>
      </c>
      <c r="G25" s="67">
        <f t="shared" si="2"/>
        <v>664</v>
      </c>
      <c r="H25" s="66">
        <f t="shared" si="7"/>
        <v>0</v>
      </c>
      <c r="I25" s="66">
        <f t="shared" si="7"/>
        <v>0</v>
      </c>
      <c r="J25" s="67">
        <f t="shared" si="3"/>
        <v>664</v>
      </c>
      <c r="K25" s="66">
        <f t="shared" si="7"/>
        <v>550</v>
      </c>
      <c r="L25" s="66">
        <f t="shared" si="7"/>
        <v>6</v>
      </c>
      <c r="M25" s="66">
        <f t="shared" si="7"/>
        <v>0</v>
      </c>
      <c r="N25" s="67">
        <f t="shared" si="4"/>
        <v>556</v>
      </c>
      <c r="O25" s="66">
        <f t="shared" si="7"/>
        <v>0</v>
      </c>
      <c r="P25" s="66">
        <f t="shared" si="7"/>
        <v>0</v>
      </c>
      <c r="Q25" s="67">
        <f t="shared" si="5"/>
        <v>556</v>
      </c>
      <c r="R25" s="67">
        <f t="shared" si="6"/>
        <v>108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5530</v>
      </c>
      <c r="E37" s="189">
        <v>692</v>
      </c>
      <c r="F37" s="189">
        <v>43</v>
      </c>
      <c r="G37" s="74">
        <f t="shared" si="2"/>
        <v>6179</v>
      </c>
      <c r="H37" s="72"/>
      <c r="I37" s="72"/>
      <c r="J37" s="74">
        <f t="shared" si="3"/>
        <v>6179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6179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38714</v>
      </c>
      <c r="E38" s="194">
        <f aca="true" t="shared" si="12" ref="E38:P38">E27+E32+E37</f>
        <v>692</v>
      </c>
      <c r="F38" s="194">
        <f t="shared" si="12"/>
        <v>43</v>
      </c>
      <c r="G38" s="74">
        <f t="shared" si="2"/>
        <v>39363</v>
      </c>
      <c r="H38" s="75">
        <f t="shared" si="12"/>
        <v>0</v>
      </c>
      <c r="I38" s="75">
        <f t="shared" si="12"/>
        <v>0</v>
      </c>
      <c r="J38" s="74">
        <f t="shared" si="3"/>
        <v>39363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39363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73044</v>
      </c>
      <c r="E40" s="438">
        <f>E17+E18+E19+E25+E38+E39</f>
        <v>1065</v>
      </c>
      <c r="F40" s="438">
        <f aca="true" t="shared" si="13" ref="F40:R40">F17+F18+F19+F25+F38+F39</f>
        <v>389</v>
      </c>
      <c r="G40" s="438">
        <f t="shared" si="13"/>
        <v>73720</v>
      </c>
      <c r="H40" s="438">
        <f t="shared" si="13"/>
        <v>0</v>
      </c>
      <c r="I40" s="438">
        <f t="shared" si="13"/>
        <v>0</v>
      </c>
      <c r="J40" s="438">
        <f t="shared" si="13"/>
        <v>73720</v>
      </c>
      <c r="K40" s="438">
        <f t="shared" si="13"/>
        <v>14994</v>
      </c>
      <c r="L40" s="438">
        <f t="shared" si="13"/>
        <v>1222</v>
      </c>
      <c r="M40" s="438">
        <f t="shared" si="13"/>
        <v>45</v>
      </c>
      <c r="N40" s="438">
        <f t="shared" si="13"/>
        <v>16171</v>
      </c>
      <c r="O40" s="438">
        <f t="shared" si="13"/>
        <v>0</v>
      </c>
      <c r="P40" s="438">
        <f t="shared" si="13"/>
        <v>0</v>
      </c>
      <c r="Q40" s="438">
        <f t="shared" si="13"/>
        <v>16171</v>
      </c>
      <c r="R40" s="438">
        <f t="shared" si="13"/>
        <v>57549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7"/>
      <c r="L44" s="617"/>
      <c r="M44" s="617"/>
      <c r="N44" s="617"/>
      <c r="O44" s="619" t="s">
        <v>780</v>
      </c>
      <c r="P44" s="620"/>
      <c r="Q44" s="620"/>
      <c r="R44" s="620"/>
    </row>
    <row r="45" spans="1:18" ht="12">
      <c r="A45" s="349"/>
      <c r="B45" s="579">
        <f>'справка №1-БАЛАНС'!A99</f>
        <v>42086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K44:N44"/>
    <mergeCell ref="M3:N3"/>
    <mergeCell ref="O44:R44"/>
    <mergeCell ref="Q5:Q6"/>
    <mergeCell ref="R5:R6"/>
    <mergeCell ref="A5:B6"/>
    <mergeCell ref="A2:B2"/>
    <mergeCell ref="C2:H2"/>
    <mergeCell ref="A3:B3"/>
    <mergeCell ref="C3:E3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9">
      <selection activeCell="D29" sqref="D2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608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7" t="str">
        <f>'справка №1-БАЛАНС'!E3</f>
        <v>"СВИЛОЗА" АД</v>
      </c>
      <c r="C3" s="628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5" t="str">
        <f>'справка №1-БАЛАНС'!E5</f>
        <v>към 31.12.2014</v>
      </c>
      <c r="C4" s="626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578</v>
      </c>
      <c r="D24" s="119">
        <f>SUM(D25:D27)</f>
        <v>578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578</v>
      </c>
      <c r="D26" s="108">
        <v>578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f>195-6</f>
        <v>189</v>
      </c>
      <c r="D28" s="108">
        <v>189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778</v>
      </c>
      <c r="D43" s="104">
        <f>D24+D28+D29+D31+D30+D32+D33+D38</f>
        <v>778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778</v>
      </c>
      <c r="D44" s="103">
        <f>D43+D21+D19+D9</f>
        <v>778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403</v>
      </c>
      <c r="D62" s="108"/>
      <c r="E62" s="119">
        <f t="shared" si="1"/>
        <v>403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403</v>
      </c>
      <c r="D66" s="103">
        <f>D52+D56+D61+D62+D63+D64</f>
        <v>0</v>
      </c>
      <c r="E66" s="119">
        <f t="shared" si="1"/>
        <v>403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1388</v>
      </c>
      <c r="D68" s="108"/>
      <c r="E68" s="119">
        <f t="shared" si="1"/>
        <v>1388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140</v>
      </c>
      <c r="D85" s="104">
        <f>SUM(D86:D90)+D94</f>
        <v>140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31</v>
      </c>
      <c r="D87" s="108">
        <v>31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71</v>
      </c>
      <c r="D90" s="103">
        <f>SUM(D91:D93)</f>
        <v>71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46</v>
      </c>
      <c r="D91" s="108"/>
      <c r="E91" s="119">
        <f t="shared" si="1"/>
        <v>46</v>
      </c>
      <c r="F91" s="108"/>
    </row>
    <row r="92" spans="1:6" ht="12">
      <c r="A92" s="396" t="s">
        <v>661</v>
      </c>
      <c r="B92" s="397" t="s">
        <v>755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11</v>
      </c>
      <c r="D93" s="108">
        <v>57</v>
      </c>
      <c r="E93" s="119">
        <f t="shared" si="1"/>
        <v>-46</v>
      </c>
      <c r="F93" s="108"/>
    </row>
    <row r="94" spans="1:6" ht="12">
      <c r="A94" s="396" t="s">
        <v>757</v>
      </c>
      <c r="B94" s="397" t="s">
        <v>758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f>267-29-7-72</f>
        <v>159</v>
      </c>
      <c r="D95" s="108">
        <v>159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299</v>
      </c>
      <c r="D96" s="104">
        <f>D85+D80+D75+D71+D95</f>
        <v>299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2090</v>
      </c>
      <c r="D97" s="104">
        <f>D96+D68+D66</f>
        <v>299</v>
      </c>
      <c r="E97" s="104">
        <f>E96+E68+E66</f>
        <v>1791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779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882</v>
      </c>
      <c r="B109" s="622"/>
      <c r="C109" s="622" t="s">
        <v>873</v>
      </c>
      <c r="D109" s="622"/>
      <c r="E109" s="622"/>
      <c r="F109" s="622"/>
    </row>
    <row r="110" spans="1:6" ht="12">
      <c r="A110" s="580">
        <f>'справка №1-БАЛАНС'!A99</f>
        <v>42086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874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9" t="str">
        <f>'справка №1-БАЛАНС'!E3</f>
        <v>"СВИЛОЗА" АД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814191178</v>
      </c>
    </row>
    <row r="5" spans="1:9" ht="15">
      <c r="A5" s="501" t="s">
        <v>4</v>
      </c>
      <c r="B5" s="630" t="str">
        <f>'справка №1-БАЛАНС'!E5</f>
        <v>към 31.12.2014</v>
      </c>
      <c r="C5" s="630"/>
      <c r="D5" s="630"/>
      <c r="E5" s="630"/>
      <c r="F5" s="630"/>
      <c r="G5" s="633" t="s">
        <v>3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2"/>
      <c r="C30" s="632"/>
      <c r="D30" s="459" t="s">
        <v>818</v>
      </c>
      <c r="E30" s="631"/>
      <c r="F30" s="631"/>
      <c r="G30" s="631"/>
      <c r="H30" s="420" t="s">
        <v>780</v>
      </c>
      <c r="I30" s="631"/>
      <c r="J30" s="631"/>
    </row>
    <row r="31" spans="1:9" s="521" customFormat="1" ht="12">
      <c r="A31" s="579">
        <f>'справка №1-БАЛАНС'!A99</f>
        <v>42086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39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6" t="str">
        <f>'справка №1-БАЛАНС'!E3</f>
        <v>"СВИЛОЗА" АД</v>
      </c>
      <c r="C5" s="636"/>
      <c r="D5" s="636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7" t="str">
        <f>'справка №1-БАЛАНС'!E5</f>
        <v>към 31.12.2014</v>
      </c>
      <c r="C6" s="637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8" t="s">
        <v>848</v>
      </c>
      <c r="D150" s="638"/>
      <c r="E150" s="638"/>
      <c r="F150" s="638"/>
    </row>
    <row r="151" spans="1:6" ht="12.75">
      <c r="A151" s="581">
        <f>'справка №1-БАЛАНС'!A99</f>
        <v>42086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8" t="s">
        <v>856</v>
      </c>
      <c r="D152" s="638"/>
      <c r="E152" s="638"/>
      <c r="F152" s="638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2015-03-15T14:05:35Z</cp:lastPrinted>
  <dcterms:created xsi:type="dcterms:W3CDTF">2000-06-29T12:02:40Z</dcterms:created>
  <dcterms:modified xsi:type="dcterms:W3CDTF">2015-03-25T08:26:57Z</dcterms:modified>
  <cp:category/>
  <cp:version/>
  <cp:contentType/>
  <cp:contentStatus/>
</cp:coreProperties>
</file>