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<sst xmlns="http://schemas.openxmlformats.org/spreadsheetml/2006/main" count="1077" uniqueCount="914">
  <si>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</si>
  <si>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</si>
  <si>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</si>
  <si>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</si>
  <si>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</si>
  <si>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</si>
  <si>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</si>
  <si>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</si>
  <si>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</si>
  <si>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</si>
  <si>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</si>
  <si>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</si>
  <si>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</si>
  <si>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</si>
  <si>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</si>
  <si>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</si>
  <si>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</si>
  <si>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</si>
  <si>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</si>
  <si>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</si>
  <si>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</si>
  <si>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</si>
  <si>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</si>
  <si>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</si>
  <si>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</si>
  <si>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</si>
  <si>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</si>
  <si>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</si>
  <si>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</si>
  <si>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</si>
  <si>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</si>
  <si>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</si>
  <si>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</si>
  <si>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</si>
  <si>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</si>
  <si>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</si>
  <si>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</si>
  <si>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</si>
  <si>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</si>
  <si>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</si>
  <si>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</si>
  <si>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</si>
  <si>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</si>
  <si>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</si>
  <si>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</si>
  <si>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</si>
  <si>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</si>
  <si>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</si>
  <si>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</si>
  <si>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</si>
  <si>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</si>
  <si>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</si>
  <si>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</si>
  <si>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</si>
  <si>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</si>
  <si>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</si>
  <si>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</si>
  <si>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</si>
  <si>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</si>
  <si>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</si>
  <si>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</si>
  <si>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</si>
  <si>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</si>
  <si>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</si>
  <si>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</si>
  <si>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</si>
  <si>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</si>
  <si>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</si>
  <si>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</si>
  <si>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</si>
  <si>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</si>
  <si>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</si>
  <si>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</si>
  <si>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</si>
  <si>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</si>
  <si>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</si>
  <si>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</si>
  <si>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</si>
  <si>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</si>
  <si>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</si>
  <si>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</si>
  <si>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</si>
  <si>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</si>
  <si>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</si>
  <si>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</si>
  <si>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</si>
  <si>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</si>
  <si>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</si>
  <si>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</si>
  <si>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</si>
  <si>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</si>
  <si>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</si>
  <si>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</si>
  <si>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</si>
  <si>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</si>
  <si>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</si>
  <si>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</si>
  <si>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</si>
  <si>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</si>
  <si>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</si>
  <si>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</si>
  <si>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</si>
  <si>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</si>
  <si>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</si>
  <si>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</si>
  <si>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</si>
  <si>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</si>
  <si>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</si>
  <si>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</si>
  <si>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</si>
  <si>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</si>
  <si>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</si>
  <si>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</si>
  <si>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</si>
  <si>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</si>
  <si>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</si>
  <si>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</si>
  <si>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</si>
  <si>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</si>
  <si>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</si>
  <si>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</si>
  <si>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</si>
  <si>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</si>
  <si>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</si>
  <si>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</si>
  <si>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</si>
  <si>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</si>
  <si>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</si>
  <si>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</si>
  <si>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</si>
  <si>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</si>
  <si>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</si>
  <si>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</si>
  <si>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</si>
  <si>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</si>
  <si>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</si>
  <si>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</si>
  <si>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</si>
  <si>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</si>
  <si>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</si>
  <si>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</si>
  <si>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</si>
  <si>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</si>
  <si>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</si>
  <si>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</si>
  <si>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</si>
  <si>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</si>
  <si>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</si>
  <si>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</si>
  <si>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</si>
  <si>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</si>
  <si>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</si>
  <si>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</si>
  <si>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</si>
  <si>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</si>
  <si>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</si>
  <si>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</si>
  <si>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</si>
  <si>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</si>
  <si>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</si>
  <si>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</si>
  <si>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</si>
  <si>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</si>
  <si>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</si>
  <si>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</si>
  <si>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</si>
  <si>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</si>
  <si>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</si>
  <si>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</si>
  <si>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</si>
  <si>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</si>
  <si>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</si>
  <si>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</si>
  <si>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</si>
  <si>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</si>
  <si>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</si>
  <si>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</si>
  <si>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</si>
  <si>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</si>
  <si>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</si>
  <si>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</si>
  <si>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</si>
  <si>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</si>
  <si>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</si>
  <si>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</si>
  <si>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</si>
  <si>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</si>
  <si>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</si>
  <si>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</si>
  <si>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</si>
  <si>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</si>
  <si>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</si>
  <si>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</si>
  <si>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</si>
  <si>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</si>
  <si>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</si>
  <si>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</si>
  <si>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</si>
  <si>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</si>
  <si>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</si>
  <si>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</si>
  <si>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</si>
  <si>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</si>
  <si>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</si>
  <si>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</si>
  <si>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</si>
  <si>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</si>
  <si>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</si>
  <si>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</si>
  <si>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</si>
  <si>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</si>
  <si>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</si>
  <si>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</si>
  <si>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</si>
  <si>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</si>
  <si>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</si>
  <si>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</si>
  <si>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</si>
  <si>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</si>
  <si>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</si>
  <si>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</si>
  <si>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</si>
  <si>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</si>
  <si>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</si>
  <si>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</si>
  <si>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</si>
  <si>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</si>
  <si>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</si>
  <si>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</si>
  <si>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</si>
  <si>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</si>
  <si>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</si>
  <si>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</si>
  <si>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</si>
  <si>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</si>
  <si>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</si>
  <si>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</si>
  <si>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</si>
  <si>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</si>
  <si>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</si>
  <si>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</si>
  <si>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</si>
  <si>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</si>
  <si>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</si>
  <si>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</si>
  <si>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</si>
  <si>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</si>
  <si>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</si>
  <si>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</si>
  <si>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</si>
  <si>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</si>
  <si>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</si>
  <si>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</si>
  <si>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</si>
  <si>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</si>
  <si>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</si>
  <si>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</si>
  <si>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</si>
  <si>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</si>
  <si>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</si>
  <si>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</si>
  <si>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</si>
  <si>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</si>
  <si>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</si>
  <si>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</si>
  <si>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</si>
  <si>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</si>
  <si>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</si>
  <si>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</si>
  <si>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</si>
  <si>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</si>
  <si>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</si>
  <si>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</si>
  <si>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</si>
  <si>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</si>
  <si>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</si>
  <si>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</si>
  <si>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</si>
  <si>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</si>
  <si>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</si>
  <si>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</si>
  <si>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</si>
  <si>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</si>
  <si>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</si>
  <si>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</si>
  <si>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</si>
  <si>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</si>
  <si>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</si>
  <si>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</si>
  <si>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</si>
  <si>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</si>
  <si>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</si>
  <si>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</si>
  <si>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</si>
  <si>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</si>
  <si>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</si>
  <si>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</si>
  <si>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</si>
  <si>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</si>
  <si>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</si>
  <si>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</si>
  <si>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</si>
  <si>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</si>
  <si>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</si>
  <si>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</si>
  <si>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</si>
  <si>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</si>
  <si>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</si>
  <si>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</si>
  <si>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</si>
  <si>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</si>
  <si>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</si>
  <si>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</si>
  <si>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</si>
  <si>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</si>
  <si>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</si>
  <si>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</si>
  <si>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</si>
  <si>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</si>
  <si>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</si>
  <si>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</si>
  <si>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</si>
  <si>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</si>
  <si>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</si>
  <si>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</si>
  <si>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</si>
  <si>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</si>
  <si>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</si>
  <si>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</si>
  <si>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</si>
  <si>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</si>
  <si>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</si>
  <si>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</si>
  <si>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</si>
  <si>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</si>
  <si>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</si>
  <si>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</si>
  <si>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</si>
  <si>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</si>
  <si>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</si>
  <si>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</si>
  <si>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</si>
  <si>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</si>
  <si>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</si>
  <si>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</si>
  <si>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</si>
  <si>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</si>
  <si>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</si>
  <si>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</si>
  <si>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</si>
  <si>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</si>
  <si>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</si>
  <si>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</si>
  <si>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</si>
  <si>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</si>
  <si>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</si>
  <si>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</si>
  <si>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</si>
  <si>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</si>
  <si>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</si>
  <si>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</si>
  <si>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</si>
  <si>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</si>
  <si>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</si>
  <si>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</si>
  <si>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</si>
  <si>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</si>
  <si>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</si>
  <si>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</si>
  <si>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</si>
  <si>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</si>
  <si>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</si>
  <si>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</si>
  <si>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</si>
  <si>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</si>
  <si>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</si>
  <si>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</si>
  <si>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</si>
  <si>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</si>
  <si>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</si>
  <si>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</si>
  <si>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</si>
  <si>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</si>
  <si>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</si>
  <si>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</si>
  <si>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</si>
  <si>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</si>
  <si>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</si>
  <si>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</si>
  <si>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</si>
  <si>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</si>
  <si>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</si>
  <si>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</si>
  <si>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</si>
  <si>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</si>
  <si>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</si>
  <si>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</si>
  <si>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</si>
  <si>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</si>
  <si>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</si>
  <si>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</si>
  <si>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</si>
  <si>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</si>
  <si>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</si>
  <si>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</si>
  <si>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</si>
  <si>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</si>
  <si>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</si>
  <si>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</si>
  <si>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</si>
  <si>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</si>
  <si>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</si>
  <si>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</si>
  <si>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</si>
  <si>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</si>
  <si>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</si>
  <si>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</si>
  <si>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</si>
  <si>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</si>
  <si>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</si>
  <si>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</si>
  <si>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</si>
  <si>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</si>
  <si>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</si>
  <si>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</si>
  <si>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</si>
  <si>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</si>
  <si>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</si>
  <si>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</si>
  <si>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</si>
  <si>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</si>
  <si>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</si>
  <si>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</si>
  <si>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</si>
  <si>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</si>
  <si>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</si>
  <si>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</si>
  <si>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</si>
  <si>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</si>
  <si>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</si>
  <si>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</si>
  <si>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</si>
  <si>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</si>
  <si>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</si>
  <si>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</si>
  <si>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</si>
  <si>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</si>
  <si>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</si>
  <si>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</si>
  <si>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</si>
  <si>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</si>
  <si>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</si>
  <si>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</si>
  <si>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</si>
  <si>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</si>
  <si>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</si>
  <si>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</si>
  <si>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</si>
  <si>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</si>
  <si>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</si>
  <si>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</si>
  <si>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</si>
  <si>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</si>
  <si>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</si>
  <si>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</si>
  <si>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</si>
  <si>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</si>
  <si>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</si>
  <si>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</si>
  <si>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</si>
  <si>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</si>
  <si>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</si>
  <si>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</si>
  <si>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</si>
  <si>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</si>
  <si>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</si>
  <si>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</si>
  <si>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</si>
  <si>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</si>
  <si>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</si>
  <si>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</si>
  <si>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</si>
  <si>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</si>
  <si>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</si>
  <si>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</si>
  <si>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</si>
  <si>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</si>
  <si>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</si>
  <si>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</si>
  <si>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</si>
  <si>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</si>
  <si>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</si>
  <si>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</si>
  <si>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</si>
  <si>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</si>
  <si>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</si>
  <si>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</si>
  <si>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</si>
  <si>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</si>
  <si>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</si>
  <si>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</si>
  <si>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</si>
  <si>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</si>
  <si>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</si>
  <si>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</si>
  <si>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</si>
  <si>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</si>
  <si>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</si>
  <si>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</si>
  <si>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</si>
  <si>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</si>
  <si>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</si>
  <si>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</si>
  <si>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</si>
  <si>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</si>
  <si>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</si>
  <si>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</si>
  <si>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</si>
  <si>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</si>
  <si>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</si>
  <si>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</si>
  <si>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</si>
  <si>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</si>
  <si>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</si>
  <si>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</si>
  <si>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</si>
  <si>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</si>
  <si>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</si>
  <si>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</si>
  <si>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</si>
  <si>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</si>
  <si>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</si>
  <si>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</si>
  <si>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</si>
  <si>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</si>
  <si>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</si>
  <si>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</si>
  <si>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</si>
  <si>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</si>
  <si>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</si>
  <si>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</si>
  <si>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</si>
  <si>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</si>
  <si>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</si>
  <si>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</si>
  <si>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</si>
  <si>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</si>
  <si>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</si>
  <si>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</si>
  <si>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</si>
  <si>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</si>
  <si>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</si>
  <si>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</si>
  <si>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</si>
  <si>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</si>
  <si>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</si>
  <si>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</si>
  <si>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</si>
  <si>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</si>
  <si>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</si>
  <si>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</si>
  <si>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</si>
  <si>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</si>
  <si>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</si>
  <si>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</si>
  <si>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</si>
  <si>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</si>
  <si>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</si>
  <si>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</si>
  <si>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</si>
  <si>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</si>
  <si>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</si>
  <si>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</si>
  <si>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</si>
  <si>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</si>
  <si>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</si>
  <si>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</si>
  <si>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</si>
  <si>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</si>
  <si>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</si>
  <si>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</si>
  <si>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</si>
  <si>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</si>
  <si>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</si>
  <si>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</si>
  <si>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</si>
  <si>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</si>
  <si>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</si>
  <si>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</si>
  <si>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</si>
  <si>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</si>
  <si>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</si>
  <si>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</si>
  <si>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</si>
  <si>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</si>
  <si>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</si>
  <si>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</si>
  <si>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</si>
  <si>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</si>
  <si>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</si>
  <si>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</si>
  <si>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</si>
  <si>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</si>
  <si>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</si>
  <si>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</si>
  <si>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</si>
  <si>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</si>
  <si>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</si>
  <si>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</si>
  <si>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</si>
  <si>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</si>
  <si>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</si>
  <si>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</si>
  <si>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</si>
  <si>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</si>
  <si>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</si>
  <si>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</si>
  <si>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</si>
  <si>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</si>
  <si>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</si>
  <si>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</si>
  <si>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</si>
  <si>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</si>
  <si>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</si>
  <si>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</si>
  <si>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</si>
  <si>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</si>
  <si>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</si>
  <si>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</si>
  <si>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</si>
  <si>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</si>
  <si>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</si>
  <si>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</si>
  <si>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</si>
  <si>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</si>
  <si>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</si>
  <si>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</si>
  <si>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</si>
  <si>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</si>
  <si>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</si>
  <si>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</si>
  <si>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</si>
  <si>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</si>
  <si>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</si>
  <si>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</si>
  <si>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</si>
  <si>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</si>
  <si>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</si>
  <si>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</si>
  <si>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</si>
  <si>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</si>
  <si>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</si>
  <si>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</si>
  <si>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</si>
  <si>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</si>
  <si>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</si>
  <si>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</si>
  <si>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</si>
  <si>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</si>
  <si>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</si>
  <si>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</si>
  <si>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</si>
  <si>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</si>
  <si>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</si>
  <si>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</si>
  <si>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</si>
  <si>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</si>
  <si>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</si>
  <si>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</si>
  <si>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</si>
  <si>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</si>
  <si>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</si>
  <si>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</si>
  <si>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</si>
  <si>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</si>
  <si>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</si>
  <si>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</si>
  <si>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</si>
  <si>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</si>
  <si>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</si>
  <si>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</si>
  <si>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</si>
  <si>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</si>
  <si>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</si>
  <si>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</si>
  <si>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</si>
  <si>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</si>
  <si>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</si>
  <si>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</si>
  <si>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</si>
  <si>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</si>
  <si>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</si>
  <si>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</si>
  <si>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</si>
  <si>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</si>
  <si>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</si>
  <si>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</si>
  <si>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</si>
  <si>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</si>
  <si>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</si>
  <si>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</si>
  <si>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</si>
  <si>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</si>
  <si>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</si>
  <si>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</si>
  <si>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</si>
  <si>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</si>
  <si>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</si>
  <si>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</si>
  <si>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</si>
  <si>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</si>
  <si>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</si>
  <si>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</si>
  <si>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</si>
  <si>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</si>
  <si>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</si>
  <si>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</si>
  <si>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</si>
  <si>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</si>
  <si>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</si>
  <si>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</si>
  <si>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</si>
  <si>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</si>
  <si>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</si>
  <si>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</si>
  <si>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</si>
  <si>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</si>
  <si>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</si>
  <si>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</si>
  <si>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</si>
  <si>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</si>
  <si>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</si>
  <si>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</si>
  <si>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</si>
  <si>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</si>
  <si>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</si>
  <si>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</si>
  <si>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</si>
  <si>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</si>
  <si>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</si>
  <si>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</si>
  <si>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</si>
  <si>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</si>
  <si>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</si>
  <si>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</si>
  <si>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</si>
  <si>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</si>
  <si>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</si>
  <si>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</si>
  <si>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</si>
  <si>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</si>
  <si>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</si>
  <si>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</si>
  <si>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</si>
  <si>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</si>
  <si>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</si>
  <si>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</si>
  <si>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</si>
  <si>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</si>
  <si>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</si>
  <si>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</si>
  <si>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</si>
  <si>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</si>
  <si>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</si>
  <si>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</si>
  <si>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</si>
  <si>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</si>
  <si>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</si>
  <si>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</si>
  <si>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</si>
  <si>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</si>
  <si>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</si>
  <si>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</si>
  <si>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</si>
  <si>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</si>
  <si>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</si>
  <si>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</si>
  <si>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</si>
  <si>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</si>
  <si>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</si>
  <si>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</si>
  <si>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</si>
  <si>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</si>
  <si>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</si>
  <si>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</si>
  <si>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</si>
  <si>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</si>
  <si>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</si>
  <si>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</si>
  <si>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</si>
  <si>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</si>
  <si>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</si>
  <si>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</si>
  <si>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</si>
  <si>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</si>
  <si>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</si>
  <si>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</si>
  <si>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</si>
  <si>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</si>
  <si>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</si>
  <si>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</si>
  <si>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</si>
  <si>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</si>
  <si>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</si>
  <si>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</si>
  <si>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</si>
  <si>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</si>
  <si>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</si>
  <si>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</si>
  <si>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</si>
  <si>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</si>
  <si>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</si>
  <si>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</si>
  <si>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</si>
  <si>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</si>
  <si>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</si>
  <si>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</si>
  <si>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</si>
  <si>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</si>
  <si>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</si>
  <si>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</si>
  <si>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</si>
  <si>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</si>
  <si>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</si>
  <si>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</si>
  <si>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</si>
  <si>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</si>
  <si>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</si>
  <si>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</si>
  <si>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</si>
  <si>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</si>
  <si>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</si>
  <si>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</si>
  <si>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</si>
  <si>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</si>
  <si>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</si>
  <si>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</si>
  <si>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</si>
  <si>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</si>
  <si>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</si>
  <si>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</si>
  <si>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</si>
  <si>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</si>
  <si>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</si>
  <si>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</si>
  <si>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</si>
  <si>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</si>
  <si>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</si>
  <si>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</si>
  <si>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</si>
  <si>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</si>
  <si>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</si>
  <si>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</si>
  <si>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</si>
  <si>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</si>
  <si>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</si>
  <si>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</si>
  <si>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</si>
  <si>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</si>
  <si>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>Ел.Атанасова</t>
  </si>
  <si>
    <t xml:space="preserve">                        Кр.Станев</t>
  </si>
  <si>
    <t>ЕлАтанасова</t>
  </si>
  <si>
    <t>Ел.атанасова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</si>
  <si>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</si>
  <si>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</si>
  <si>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</si>
  <si>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</si>
  <si>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</si>
  <si>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</si>
  <si>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</si>
  <si>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</si>
  <si>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</si>
  <si>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</si>
  <si>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</si>
  <si>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</si>
  <si>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4. Кремиковци АД</t>
  </si>
  <si>
    <t>2. ДП Екострой Украйна</t>
  </si>
  <si>
    <t>1. Hotel des Masques Швейцария</t>
  </si>
  <si>
    <t xml:space="preserve">         Ел.Атанасова</t>
  </si>
  <si>
    <t xml:space="preserve">                   Кр.Станев</t>
  </si>
  <si>
    <t xml:space="preserve">                                    Съставител:Ел.Атанасова </t>
  </si>
  <si>
    <t xml:space="preserve">             Ръководител: Кр.Станев</t>
  </si>
  <si>
    <t>3.Визит АД Румъния</t>
  </si>
  <si>
    <t>Вид на отчета: консолидиран междинен</t>
  </si>
  <si>
    <t>1.Албена Автотранс</t>
  </si>
  <si>
    <t>2.Здравно Учреждение Медика-Албена</t>
  </si>
  <si>
    <t>5. Други</t>
  </si>
  <si>
    <t xml:space="preserve">Вид на отчета: консолидиран </t>
  </si>
  <si>
    <t>Вид на отчета: консолидиран</t>
  </si>
  <si>
    <t>3. Бялата лагуна ЕАД</t>
  </si>
  <si>
    <t>4. МЦ Медика Албена  ЕАД</t>
  </si>
  <si>
    <t>5.Албена Тур ЕАД</t>
  </si>
  <si>
    <t>6. Диализен център  ЕООД</t>
  </si>
  <si>
    <t>7.Тихия кът АД</t>
  </si>
  <si>
    <t>8. Екоплод ООД</t>
  </si>
  <si>
    <t>9.Интерскай АД</t>
  </si>
  <si>
    <t>10.Актив сип ООД</t>
  </si>
  <si>
    <t>11.Приморско клуб ЕАД</t>
  </si>
  <si>
    <t>1. Албена Инвест Холдинг АД</t>
  </si>
  <si>
    <t>2. ЗПАД България АД</t>
  </si>
  <si>
    <t>3. Химко Враца АД</t>
  </si>
  <si>
    <t>Отчетен период: 31.12.2012 г.</t>
  </si>
  <si>
    <t>Отчетен период:   31.12.2012 г.</t>
  </si>
  <si>
    <t xml:space="preserve">Дата на съставяне:  09.04.2013                  </t>
  </si>
  <si>
    <t xml:space="preserve">Отчетен период: 31.12.2012 г. </t>
  </si>
  <si>
    <t>Отчетен период:  31.12.2012 г.</t>
  </si>
  <si>
    <t>15.04.2013  г.</t>
  </si>
  <si>
    <t xml:space="preserve">                Дата  на съставяне: 15.04.2013 г.</t>
  </si>
  <si>
    <t>Дата на съставяне: 15.04.2013 г.</t>
  </si>
  <si>
    <r>
      <t xml:space="preserve">Отчетен период:    31.12.2012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</si>
  <si>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4.Фламинго Турс Германия ЕООД</t>
  </si>
  <si>
    <r>
      <t>Дата на съставяне: 15</t>
    </r>
    <r>
      <rPr>
        <sz val="10"/>
        <rFont val="Times New Roman"/>
        <family val="1"/>
      </rPr>
      <t>.04.2013 г.</t>
    </r>
  </si>
  <si>
    <t>3.МЦ Медикс България ООД</t>
  </si>
  <si>
    <t>12.Екоинвест ЕООД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</si>
</sst>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5" fillId="0" borderId="1" xfId="24" applyFont="1" applyBorder="1" applyAlignment="1">
      <alignment horizontal="center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21" sqref="A21"/>
    </sheetView>
  </sheetViews>
  <sheetFormatPr defaultColWidth="9.00390625" defaultRowHeight="12.75"/>
  <cols>
    <col min="1" max="1" width="43.75390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75390625" style="240" customWidth="1"/>
    <col min="6" max="6" width="9.375" style="246" customWidth="1"/>
    <col min="7" max="7" width="12.75390625" style="240" customWidth="1"/>
    <col min="8" max="8" width="14.75390625" style="247" customWidth="1"/>
    <col min="9" max="9" width="3.375" style="220" customWidth="1"/>
    <col min="10" max="16384" width="9.2539062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4" t="s">
        <v>887</v>
      </c>
      <c r="B4" s="615"/>
      <c r="C4" s="615"/>
      <c r="D4" s="615"/>
      <c r="E4" s="296"/>
      <c r="F4" s="241" t="s">
        <v>2</v>
      </c>
      <c r="G4" s="242"/>
      <c r="H4" s="243">
        <v>462</v>
      </c>
    </row>
    <row r="5" spans="1:8" ht="15">
      <c r="A5" s="221" t="s">
        <v>901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1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61791</v>
      </c>
      <c r="D11" s="222">
        <v>61501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280952</v>
      </c>
      <c r="D12" s="222">
        <v>286463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>
        <v>6444</v>
      </c>
      <c r="D13" s="222">
        <v>7647</v>
      </c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35383</v>
      </c>
      <c r="D14" s="222">
        <v>34911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1720</v>
      </c>
      <c r="D15" s="222">
        <v>1931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2578</v>
      </c>
      <c r="D16" s="222">
        <v>4326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21664</v>
      </c>
      <c r="D17" s="222">
        <v>22501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>
        <v>516</v>
      </c>
      <c r="D18" s="222">
        <v>284</v>
      </c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411048</v>
      </c>
      <c r="D19" s="226">
        <f>SUM(D11:D18)</f>
        <v>419564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10487</v>
      </c>
      <c r="D20" s="222">
        <v>9690</v>
      </c>
      <c r="E20" s="317" t="s">
        <v>54</v>
      </c>
      <c r="F20" s="322" t="s">
        <v>55</v>
      </c>
      <c r="G20" s="223">
        <v>85198</v>
      </c>
      <c r="H20" s="223">
        <v>83350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206341</v>
      </c>
      <c r="H21" s="227">
        <f>SUM(H22:H24)</f>
        <v>198765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479</v>
      </c>
      <c r="H22" s="223">
        <v>479</v>
      </c>
    </row>
    <row r="23" spans="1:13" ht="15">
      <c r="A23" s="315" t="s">
        <v>63</v>
      </c>
      <c r="B23" s="321" t="s">
        <v>64</v>
      </c>
      <c r="C23" s="222"/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460</v>
      </c>
      <c r="D24" s="222">
        <v>391</v>
      </c>
      <c r="E24" s="317" t="s">
        <v>69</v>
      </c>
      <c r="F24" s="322" t="s">
        <v>70</v>
      </c>
      <c r="G24" s="223">
        <v>205862</v>
      </c>
      <c r="H24" s="223">
        <v>198286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291539</v>
      </c>
      <c r="H25" s="225">
        <f>H19+H20+H21</f>
        <v>282115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1346</v>
      </c>
      <c r="D26" s="222">
        <v>1000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1806</v>
      </c>
      <c r="D27" s="226">
        <f>SUM(D23:D26)</f>
        <v>1391</v>
      </c>
      <c r="E27" s="333" t="s">
        <v>80</v>
      </c>
      <c r="F27" s="322" t="s">
        <v>81</v>
      </c>
      <c r="G27" s="225">
        <f>SUM(G28:G30)</f>
        <v>37287</v>
      </c>
      <c r="H27" s="225">
        <f>SUM(H28:H30)</f>
        <v>37998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37287</v>
      </c>
      <c r="H28" s="223">
        <v>37998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17604</v>
      </c>
      <c r="D30" s="222">
        <v>17604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>
        <v>15722</v>
      </c>
      <c r="H31" s="223">
        <v>8290</v>
      </c>
      <c r="M31" s="228"/>
    </row>
    <row r="32" spans="1:15" ht="15">
      <c r="A32" s="315" t="s">
        <v>95</v>
      </c>
      <c r="B32" s="330" t="s">
        <v>96</v>
      </c>
      <c r="C32" s="226">
        <f>C30+C31</f>
        <v>17604</v>
      </c>
      <c r="D32" s="226">
        <f>D30+D31</f>
        <v>17604</v>
      </c>
      <c r="E32" s="323" t="s">
        <v>97</v>
      </c>
      <c r="F32" s="322" t="s">
        <v>98</v>
      </c>
      <c r="G32" s="421"/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53009</v>
      </c>
      <c r="H33" s="225">
        <f>H27+H31+H32</f>
        <v>46288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2134</v>
      </c>
      <c r="D34" s="226">
        <f>SUM(D35:D38)</f>
        <v>2125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347285</v>
      </c>
      <c r="H36" s="225">
        <f>H25+H17+H33</f>
        <v>331140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1090</v>
      </c>
      <c r="D37" s="222">
        <v>1090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1044</v>
      </c>
      <c r="D38" s="222">
        <v>1035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6008</v>
      </c>
      <c r="H39" s="223">
        <v>6073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1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8312</v>
      </c>
      <c r="H43" s="223">
        <v>9931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55554</v>
      </c>
      <c r="H44" s="223">
        <v>70424</v>
      </c>
    </row>
    <row r="45" spans="1:15" ht="15">
      <c r="A45" s="315" t="s">
        <v>133</v>
      </c>
      <c r="B45" s="329" t="s">
        <v>134</v>
      </c>
      <c r="C45" s="226">
        <f>C34+C39+C44</f>
        <v>2134</v>
      </c>
      <c r="D45" s="226">
        <f>D34+D39+D44</f>
        <v>2125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/>
      <c r="D47" s="222"/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1476</v>
      </c>
      <c r="H48" s="223">
        <v>1262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65342</v>
      </c>
      <c r="H49" s="225">
        <f>SUM(H43:H48)</f>
        <v>81617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526</v>
      </c>
      <c r="D50" s="222">
        <v>455</v>
      </c>
      <c r="E50" s="317"/>
      <c r="F50" s="322"/>
      <c r="G50" s="332"/>
      <c r="H50" s="225"/>
    </row>
    <row r="51" spans="1:15" ht="15">
      <c r="A51" s="315" t="s">
        <v>152</v>
      </c>
      <c r="B51" s="329" t="s">
        <v>153</v>
      </c>
      <c r="C51" s="226">
        <f>SUM(C47:C50)</f>
        <v>526</v>
      </c>
      <c r="D51" s="226">
        <f>SUM(D47:D50)</f>
        <v>455</v>
      </c>
      <c r="E51" s="331" t="s">
        <v>154</v>
      </c>
      <c r="F51" s="325" t="s">
        <v>155</v>
      </c>
      <c r="G51" s="223"/>
      <c r="H51" s="223"/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14918</v>
      </c>
      <c r="H53" s="223">
        <v>14661</v>
      </c>
    </row>
    <row r="54" spans="1:8" ht="15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/>
      <c r="H54" s="223">
        <v>116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443605</v>
      </c>
      <c r="D55" s="226">
        <f>D19+D20+D21+D27+D32+D45+D51+D53+D54</f>
        <v>450829</v>
      </c>
      <c r="E55" s="317" t="s">
        <v>169</v>
      </c>
      <c r="F55" s="341" t="s">
        <v>170</v>
      </c>
      <c r="G55" s="225">
        <f>G49+G51+G52+G53+G54</f>
        <v>80260</v>
      </c>
      <c r="H55" s="225">
        <f>H49+H51+H52+H53+H54</f>
        <v>96394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2024</v>
      </c>
      <c r="D58" s="222">
        <v>2176</v>
      </c>
      <c r="E58" s="317" t="s">
        <v>124</v>
      </c>
      <c r="F58" s="352"/>
      <c r="G58" s="332"/>
      <c r="H58" s="225"/>
    </row>
    <row r="59" spans="1:13" ht="15">
      <c r="A59" s="315" t="s">
        <v>176</v>
      </c>
      <c r="B59" s="321" t="s">
        <v>177</v>
      </c>
      <c r="C59" s="222">
        <v>5065</v>
      </c>
      <c r="D59" s="222">
        <v>1396</v>
      </c>
      <c r="E59" s="331" t="s">
        <v>178</v>
      </c>
      <c r="F59" s="322" t="s">
        <v>179</v>
      </c>
      <c r="G59" s="223">
        <v>15330</v>
      </c>
      <c r="H59" s="223">
        <v>17673</v>
      </c>
      <c r="M59" s="228"/>
    </row>
    <row r="60" spans="1:8" ht="15">
      <c r="A60" s="315" t="s">
        <v>180</v>
      </c>
      <c r="B60" s="321" t="s">
        <v>181</v>
      </c>
      <c r="C60" s="222">
        <v>591</v>
      </c>
      <c r="D60" s="222">
        <v>660</v>
      </c>
      <c r="E60" s="317" t="s">
        <v>182</v>
      </c>
      <c r="F60" s="322" t="s">
        <v>183</v>
      </c>
      <c r="G60" s="223">
        <v>2524</v>
      </c>
      <c r="H60" s="223">
        <v>851</v>
      </c>
    </row>
    <row r="61" spans="1:18" ht="15">
      <c r="A61" s="315" t="s">
        <v>184</v>
      </c>
      <c r="B61" s="324" t="s">
        <v>185</v>
      </c>
      <c r="C61" s="222">
        <v>1695</v>
      </c>
      <c r="D61" s="222">
        <v>650</v>
      </c>
      <c r="E61" s="323" t="s">
        <v>186</v>
      </c>
      <c r="F61" s="352" t="s">
        <v>187</v>
      </c>
      <c r="G61" s="225">
        <f>SUM(G62:G68)</f>
        <v>8643</v>
      </c>
      <c r="H61" s="225">
        <f>SUM(H62:H68)</f>
        <v>11248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940</v>
      </c>
      <c r="H62" s="223">
        <v>1641</v>
      </c>
    </row>
    <row r="63" spans="1:13" ht="15">
      <c r="A63" s="315" t="s">
        <v>192</v>
      </c>
      <c r="B63" s="321" t="s">
        <v>193</v>
      </c>
      <c r="C63" s="222">
        <v>80</v>
      </c>
      <c r="D63" s="222">
        <v>57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9455</v>
      </c>
      <c r="D64" s="226">
        <f>SUM(D58:D63)</f>
        <v>4939</v>
      </c>
      <c r="E64" s="317" t="s">
        <v>197</v>
      </c>
      <c r="F64" s="322" t="s">
        <v>198</v>
      </c>
      <c r="G64" s="223">
        <v>3038</v>
      </c>
      <c r="H64" s="223">
        <v>5894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2543</v>
      </c>
      <c r="H65" s="223">
        <v>2710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616</v>
      </c>
      <c r="H66" s="223">
        <v>423</v>
      </c>
    </row>
    <row r="67" spans="1:8" ht="15">
      <c r="A67" s="315" t="s">
        <v>204</v>
      </c>
      <c r="B67" s="321" t="s">
        <v>205</v>
      </c>
      <c r="C67" s="222">
        <v>68</v>
      </c>
      <c r="D67" s="222">
        <v>53</v>
      </c>
      <c r="E67" s="317" t="s">
        <v>206</v>
      </c>
      <c r="F67" s="322" t="s">
        <v>207</v>
      </c>
      <c r="G67" s="223">
        <v>264</v>
      </c>
      <c r="H67" s="223">
        <v>154</v>
      </c>
    </row>
    <row r="68" spans="1:8" ht="15">
      <c r="A68" s="315" t="s">
        <v>208</v>
      </c>
      <c r="B68" s="321" t="s">
        <v>209</v>
      </c>
      <c r="C68" s="222">
        <v>1190</v>
      </c>
      <c r="D68" s="222">
        <v>3487</v>
      </c>
      <c r="E68" s="317" t="s">
        <v>210</v>
      </c>
      <c r="F68" s="322" t="s">
        <v>211</v>
      </c>
      <c r="G68" s="223">
        <v>1242</v>
      </c>
      <c r="H68" s="223">
        <v>426</v>
      </c>
    </row>
    <row r="69" spans="1:8" ht="15">
      <c r="A69" s="315" t="s">
        <v>212</v>
      </c>
      <c r="B69" s="321" t="s">
        <v>213</v>
      </c>
      <c r="C69" s="222">
        <v>862</v>
      </c>
      <c r="D69" s="222">
        <v>819</v>
      </c>
      <c r="E69" s="331" t="s">
        <v>75</v>
      </c>
      <c r="F69" s="322" t="s">
        <v>214</v>
      </c>
      <c r="G69" s="223">
        <v>606</v>
      </c>
      <c r="H69" s="223">
        <v>590</v>
      </c>
    </row>
    <row r="70" spans="1:8" ht="1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815</v>
      </c>
      <c r="D71" s="222">
        <v>1072</v>
      </c>
      <c r="E71" s="333" t="s">
        <v>43</v>
      </c>
      <c r="F71" s="353" t="s">
        <v>221</v>
      </c>
      <c r="G71" s="232">
        <f>G59+G60+G61+G69+G70</f>
        <v>27103</v>
      </c>
      <c r="H71" s="232">
        <f>H59+H60+H61+H69+H70</f>
        <v>30362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337</v>
      </c>
      <c r="D72" s="222">
        <v>144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15">
      <c r="A74" s="315" t="s">
        <v>226</v>
      </c>
      <c r="B74" s="321" t="s">
        <v>227</v>
      </c>
      <c r="C74" s="222">
        <v>1198</v>
      </c>
      <c r="D74" s="222">
        <v>1790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4470</v>
      </c>
      <c r="D75" s="226">
        <f>SUM(D67:D74)</f>
        <v>7365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15">
      <c r="A76" s="315"/>
      <c r="B76" s="321"/>
      <c r="C76" s="332"/>
      <c r="D76" s="226"/>
      <c r="E76" s="317" t="s">
        <v>232</v>
      </c>
      <c r="F76" s="325" t="s">
        <v>233</v>
      </c>
      <c r="G76" s="223">
        <v>419</v>
      </c>
      <c r="H76" s="223">
        <v>116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1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27522</v>
      </c>
      <c r="H79" s="233">
        <f>H71+H74+H75+H76</f>
        <v>30478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1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67</v>
      </c>
      <c r="D87" s="222">
        <v>101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3388</v>
      </c>
      <c r="D88" s="222">
        <v>793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90</v>
      </c>
      <c r="D89" s="222">
        <v>58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3545</v>
      </c>
      <c r="D91" s="226">
        <f>SUM(D87:D90)</f>
        <v>952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17470</v>
      </c>
      <c r="D93" s="226">
        <f>D64+D75+D84+D91+D92</f>
        <v>13256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15.75" thickBot="1">
      <c r="A94" s="368" t="s">
        <v>265</v>
      </c>
      <c r="B94" s="369" t="s">
        <v>266</v>
      </c>
      <c r="C94" s="235">
        <f>C93+C55</f>
        <v>461075</v>
      </c>
      <c r="D94" s="235">
        <f>D93+D55</f>
        <v>464085</v>
      </c>
      <c r="E94" s="370" t="s">
        <v>267</v>
      </c>
      <c r="F94" s="371" t="s">
        <v>268</v>
      </c>
      <c r="G94" s="236">
        <f>G36+G39+G55+G79</f>
        <v>461075</v>
      </c>
      <c r="H94" s="236">
        <f>H36+H39+H55+H79</f>
        <v>464085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25.5">
      <c r="A100" s="608" t="s">
        <v>906</v>
      </c>
      <c r="B100" s="244"/>
      <c r="C100" s="244" t="s">
        <v>861</v>
      </c>
      <c r="D100" s="244"/>
      <c r="E100" s="245" t="s">
        <v>860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A52" sqref="A52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15">
      <c r="A2" s="8" t="s">
        <v>865</v>
      </c>
      <c r="B2" s="8"/>
      <c r="C2" s="379"/>
      <c r="D2" s="32"/>
      <c r="E2" s="380"/>
      <c r="F2" s="377"/>
      <c r="G2" s="381" t="s">
        <v>866</v>
      </c>
      <c r="H2" s="381"/>
    </row>
    <row r="3" spans="1:8" ht="15">
      <c r="A3" s="8" t="s">
        <v>887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902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14572</v>
      </c>
      <c r="D9" s="92">
        <v>15852</v>
      </c>
      <c r="E9" s="393" t="s">
        <v>282</v>
      </c>
      <c r="F9" s="395" t="s">
        <v>283</v>
      </c>
      <c r="G9" s="101">
        <v>4669</v>
      </c>
      <c r="H9" s="101">
        <v>4442</v>
      </c>
    </row>
    <row r="10" spans="1:8" ht="12">
      <c r="A10" s="393" t="s">
        <v>284</v>
      </c>
      <c r="B10" s="394" t="s">
        <v>285</v>
      </c>
      <c r="C10" s="92">
        <v>16438</v>
      </c>
      <c r="D10" s="92">
        <v>16920</v>
      </c>
      <c r="E10" s="393" t="s">
        <v>286</v>
      </c>
      <c r="F10" s="395" t="s">
        <v>287</v>
      </c>
      <c r="G10" s="101">
        <v>42847</v>
      </c>
      <c r="H10" s="101">
        <v>38020</v>
      </c>
    </row>
    <row r="11" spans="1:8" ht="12">
      <c r="A11" s="393" t="s">
        <v>288</v>
      </c>
      <c r="B11" s="394" t="s">
        <v>289</v>
      </c>
      <c r="C11" s="92">
        <v>15256</v>
      </c>
      <c r="D11" s="92">
        <v>16636</v>
      </c>
      <c r="E11" s="396" t="s">
        <v>290</v>
      </c>
      <c r="F11" s="395" t="s">
        <v>291</v>
      </c>
      <c r="G11" s="101">
        <v>43088</v>
      </c>
      <c r="H11" s="101">
        <v>47290</v>
      </c>
    </row>
    <row r="12" spans="1:8" ht="12">
      <c r="A12" s="393" t="s">
        <v>292</v>
      </c>
      <c r="B12" s="394" t="s">
        <v>293</v>
      </c>
      <c r="C12" s="92">
        <v>15701</v>
      </c>
      <c r="D12" s="92">
        <v>16495</v>
      </c>
      <c r="E12" s="396" t="s">
        <v>75</v>
      </c>
      <c r="F12" s="395" t="s">
        <v>294</v>
      </c>
      <c r="G12" s="101">
        <v>10021</v>
      </c>
      <c r="H12" s="101">
        <v>8137</v>
      </c>
    </row>
    <row r="13" spans="1:18" ht="12">
      <c r="A13" s="393" t="s">
        <v>295</v>
      </c>
      <c r="B13" s="394" t="s">
        <v>296</v>
      </c>
      <c r="C13" s="92">
        <v>3029</v>
      </c>
      <c r="D13" s="92">
        <v>2600</v>
      </c>
      <c r="E13" s="397" t="s">
        <v>48</v>
      </c>
      <c r="F13" s="398" t="s">
        <v>297</v>
      </c>
      <c r="G13" s="102">
        <f>SUM(G9:G12)</f>
        <v>100625</v>
      </c>
      <c r="H13" s="102">
        <f>SUM(H9:H12)</f>
        <v>97889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12">
      <c r="A14" s="393" t="s">
        <v>298</v>
      </c>
      <c r="B14" s="394" t="s">
        <v>299</v>
      </c>
      <c r="C14" s="92">
        <v>14123</v>
      </c>
      <c r="D14" s="92">
        <v>16421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-1172</v>
      </c>
      <c r="D15" s="93">
        <v>-371</v>
      </c>
      <c r="E15" s="391" t="s">
        <v>302</v>
      </c>
      <c r="F15" s="400" t="s">
        <v>303</v>
      </c>
      <c r="G15" s="101">
        <v>606</v>
      </c>
      <c r="H15" s="101">
        <v>619</v>
      </c>
    </row>
    <row r="16" spans="1:8" ht="12">
      <c r="A16" s="393" t="s">
        <v>304</v>
      </c>
      <c r="B16" s="394" t="s">
        <v>305</v>
      </c>
      <c r="C16" s="93">
        <v>3661</v>
      </c>
      <c r="D16" s="93">
        <v>1928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81608</v>
      </c>
      <c r="D19" s="95">
        <f>SUM(D9:D15)+D16</f>
        <v>86481</v>
      </c>
      <c r="E19" s="403" t="s">
        <v>314</v>
      </c>
      <c r="F19" s="399" t="s">
        <v>315</v>
      </c>
      <c r="G19" s="101">
        <v>50</v>
      </c>
      <c r="H19" s="101">
        <v>25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>
        <v>181</v>
      </c>
      <c r="H20" s="101">
        <v>256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/>
      <c r="H21" s="101"/>
    </row>
    <row r="22" spans="1:8" ht="24">
      <c r="A22" s="390" t="s">
        <v>321</v>
      </c>
      <c r="B22" s="405" t="s">
        <v>322</v>
      </c>
      <c r="C22" s="92">
        <v>2419</v>
      </c>
      <c r="D22" s="92">
        <v>3485</v>
      </c>
      <c r="E22" s="403" t="s">
        <v>323</v>
      </c>
      <c r="F22" s="399" t="s">
        <v>324</v>
      </c>
      <c r="G22" s="101">
        <v>506</v>
      </c>
      <c r="H22" s="101">
        <v>512</v>
      </c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12">
      <c r="A24" s="393" t="s">
        <v>329</v>
      </c>
      <c r="B24" s="405" t="s">
        <v>330</v>
      </c>
      <c r="C24" s="92">
        <v>14</v>
      </c>
      <c r="D24" s="92">
        <v>26</v>
      </c>
      <c r="E24" s="397" t="s">
        <v>100</v>
      </c>
      <c r="F24" s="400" t="s">
        <v>331</v>
      </c>
      <c r="G24" s="102">
        <f>SUM(G19:G23)</f>
        <v>737</v>
      </c>
      <c r="H24" s="102">
        <f>SUM(H19:H23)</f>
        <v>793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>
        <v>213</v>
      </c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2646</v>
      </c>
      <c r="D26" s="95">
        <f>SUM(D22:D25)</f>
        <v>3511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84254</v>
      </c>
      <c r="D28" s="96">
        <f>D26+D19</f>
        <v>89992</v>
      </c>
      <c r="E28" s="190" t="s">
        <v>336</v>
      </c>
      <c r="F28" s="400" t="s">
        <v>337</v>
      </c>
      <c r="G28" s="102">
        <f>G13+G15+G24</f>
        <v>101968</v>
      </c>
      <c r="H28" s="102">
        <f>H13+H15+H24</f>
        <v>99301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17714</v>
      </c>
      <c r="D30" s="96">
        <f>IF((H28-D28)&gt;0,H28-D28,IF((H28-D28)=0,0,0))</f>
        <v>9309</v>
      </c>
      <c r="E30" s="190" t="s">
        <v>340</v>
      </c>
      <c r="F30" s="400" t="s">
        <v>341</v>
      </c>
      <c r="G30" s="104">
        <f>IF((C28-G28)&gt;0,C28-G28,IF((C28-G28)=0,0,0))</f>
        <v>0</v>
      </c>
      <c r="H30" s="104">
        <f>IF((D28-H28)&gt;0,D28-H28,IF((D28-H28)=0,0,0))</f>
        <v>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/>
      <c r="H31" s="101"/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84254</v>
      </c>
      <c r="D33" s="95">
        <f>D28+D31+D32</f>
        <v>89992</v>
      </c>
      <c r="E33" s="190" t="s">
        <v>351</v>
      </c>
      <c r="F33" s="400" t="s">
        <v>352</v>
      </c>
      <c r="G33" s="104">
        <f>G32+G31+G28</f>
        <v>101968</v>
      </c>
      <c r="H33" s="104">
        <f>H32+H31+H28</f>
        <v>99301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17714</v>
      </c>
      <c r="D34" s="96">
        <f>IF((H33-D33)&gt;0,H33-D33,0)</f>
        <v>9309</v>
      </c>
      <c r="E34" s="409" t="s">
        <v>355</v>
      </c>
      <c r="F34" s="400" t="s">
        <v>356</v>
      </c>
      <c r="G34" s="102">
        <f>IF((C33-G33)&gt;0,C33-G33,0)</f>
        <v>0</v>
      </c>
      <c r="H34" s="102">
        <f>IF((D33-H33)&gt;0,D33-H33,0)</f>
        <v>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2038</v>
      </c>
      <c r="D35" s="95">
        <f>D36+D37+D38</f>
        <v>1026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12">
      <c r="A36" s="411" t="s">
        <v>359</v>
      </c>
      <c r="B36" s="405" t="s">
        <v>360</v>
      </c>
      <c r="C36" s="92">
        <v>1987</v>
      </c>
      <c r="D36" s="92">
        <v>946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>
        <v>51</v>
      </c>
      <c r="D37" s="601">
        <v>80</v>
      </c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15676</v>
      </c>
      <c r="D39" s="98">
        <f>IF((D34-D35)&gt;0,D34-D35,0)</f>
        <v>8283</v>
      </c>
      <c r="E39" s="416" t="s">
        <v>367</v>
      </c>
      <c r="F39" s="191" t="s">
        <v>368</v>
      </c>
      <c r="G39" s="105">
        <f>IF(C39&gt;0,0,G34+C35)</f>
        <v>0</v>
      </c>
      <c r="H39" s="105">
        <f>IF(D39&gt;0,0,H34+D35)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/>
      <c r="D40" s="97"/>
      <c r="E40" s="190" t="s">
        <v>369</v>
      </c>
      <c r="F40" s="191" t="s">
        <v>371</v>
      </c>
      <c r="G40" s="101">
        <v>46</v>
      </c>
      <c r="H40" s="101">
        <v>7</v>
      </c>
    </row>
    <row r="41" spans="1:18" ht="12">
      <c r="A41" s="190" t="s">
        <v>372</v>
      </c>
      <c r="B41" s="386" t="s">
        <v>373</v>
      </c>
      <c r="C41" s="99">
        <f>C39-C40</f>
        <v>15676</v>
      </c>
      <c r="D41" s="99">
        <f>D39-D40</f>
        <v>8283</v>
      </c>
      <c r="E41" s="190" t="s">
        <v>374</v>
      </c>
      <c r="F41" s="191" t="s">
        <v>375</v>
      </c>
      <c r="G41" s="104">
        <f>G39-G40</f>
        <v>-46</v>
      </c>
      <c r="H41" s="104">
        <f>H39-H40</f>
        <v>-7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101968</v>
      </c>
      <c r="D42" s="100">
        <f>D33+D35+D39</f>
        <v>99301</v>
      </c>
      <c r="E42" s="193" t="s">
        <v>378</v>
      </c>
      <c r="F42" s="194" t="s">
        <v>379</v>
      </c>
      <c r="G42" s="104">
        <f>G39+G33</f>
        <v>101968</v>
      </c>
      <c r="H42" s="104">
        <f>H39+H33</f>
        <v>99301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864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862</v>
      </c>
      <c r="E45" s="587" t="s">
        <v>863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2" sqref="C42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2539062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865</v>
      </c>
      <c r="B4" s="8"/>
      <c r="C4" s="427" t="s">
        <v>866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888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905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106040</v>
      </c>
      <c r="D10" s="106">
        <v>103159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-51470</v>
      </c>
      <c r="D11" s="106">
        <v>-51719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12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-17625</v>
      </c>
      <c r="D13" s="106">
        <v>-19131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-4141</v>
      </c>
      <c r="D14" s="106">
        <v>-2717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-948</v>
      </c>
      <c r="D15" s="106">
        <v>-682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6</v>
      </c>
      <c r="D16" s="106">
        <v>19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12">
      <c r="A17" s="440" t="s">
        <v>401</v>
      </c>
      <c r="B17" s="441" t="s">
        <v>402</v>
      </c>
      <c r="C17" s="106">
        <v>-160</v>
      </c>
      <c r="D17" s="106">
        <v>-212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39</v>
      </c>
      <c r="D18" s="106">
        <v>21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-1147</v>
      </c>
      <c r="D19" s="106">
        <v>-788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30594</v>
      </c>
      <c r="D20" s="107">
        <f>SUM(D10:D19)</f>
        <v>27950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-7876</v>
      </c>
      <c r="D22" s="106">
        <v>-10970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>
        <v>247</v>
      </c>
      <c r="D23" s="106">
        <v>40</v>
      </c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-14</v>
      </c>
      <c r="D24" s="106">
        <v>-206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21</v>
      </c>
      <c r="D25" s="106">
        <v>13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/>
      <c r="D26" s="106"/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/>
      <c r="D27" s="106"/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/>
      <c r="D28" s="106"/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>
        <v>79</v>
      </c>
      <c r="D29" s="106">
        <v>52</v>
      </c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/>
      <c r="D31" s="106"/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-7543</v>
      </c>
      <c r="D32" s="107">
        <f>SUM(D22:D31)</f>
        <v>-11071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/>
      <c r="D34" s="106"/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268</v>
      </c>
      <c r="D36" s="106">
        <v>4214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-17730</v>
      </c>
      <c r="D37" s="106">
        <v>-23291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-246</v>
      </c>
      <c r="D38" s="106">
        <v>-293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-2199</v>
      </c>
      <c r="D39" s="106">
        <v>-3393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-1280</v>
      </c>
      <c r="D40" s="106">
        <v>-1622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697</v>
      </c>
      <c r="D41" s="106">
        <v>1270</v>
      </c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-20490</v>
      </c>
      <c r="D42" s="107">
        <f>SUM(D34:D41)</f>
        <v>-23115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2561</v>
      </c>
      <c r="D43" s="107">
        <f>D42+D32+D20</f>
        <v>-6236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894</v>
      </c>
      <c r="D44" s="200">
        <v>7130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3455</v>
      </c>
      <c r="D45" s="107">
        <f>D44+D43</f>
        <v>894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894</v>
      </c>
      <c r="D46" s="108">
        <v>7130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58</v>
      </c>
      <c r="D47" s="108">
        <v>35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7" sqref="A7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883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902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83350</v>
      </c>
      <c r="F11" s="110">
        <f>'справка №1-БАЛАНС'!H22</f>
        <v>479</v>
      </c>
      <c r="G11" s="110">
        <f>'справка №1-БАЛАНС'!H23</f>
        <v>0</v>
      </c>
      <c r="H11" s="112">
        <v>198286</v>
      </c>
      <c r="I11" s="110">
        <f>'справка №1-БАЛАНС'!H28+'справка №1-БАЛАНС'!H31</f>
        <v>46288</v>
      </c>
      <c r="J11" s="110">
        <f>'справка №1-БАЛАНС'!H29+'справка №1-БАЛАНС'!H32</f>
        <v>0</v>
      </c>
      <c r="K11" s="112"/>
      <c r="L11" s="457">
        <f>SUM(C11:K11)</f>
        <v>331140</v>
      </c>
      <c r="M11" s="110">
        <f>'справка №1-БАЛАНС'!H39</f>
        <v>6073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83350</v>
      </c>
      <c r="F15" s="113">
        <f t="shared" si="2"/>
        <v>479</v>
      </c>
      <c r="G15" s="113">
        <f t="shared" si="2"/>
        <v>0</v>
      </c>
      <c r="H15" s="113">
        <f t="shared" si="2"/>
        <v>198286</v>
      </c>
      <c r="I15" s="113">
        <f t="shared" si="2"/>
        <v>46288</v>
      </c>
      <c r="J15" s="113">
        <f t="shared" si="2"/>
        <v>0</v>
      </c>
      <c r="K15" s="113">
        <f t="shared" si="2"/>
        <v>0</v>
      </c>
      <c r="L15" s="457">
        <f t="shared" si="1"/>
        <v>331140</v>
      </c>
      <c r="M15" s="113">
        <f t="shared" si="2"/>
        <v>6073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15722</v>
      </c>
      <c r="J16" s="458">
        <f>+'справка №1-БАЛАНС'!G32</f>
        <v>0</v>
      </c>
      <c r="K16" s="112"/>
      <c r="L16" s="457">
        <f t="shared" si="1"/>
        <v>15722</v>
      </c>
      <c r="M16" s="112">
        <v>-46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7681</v>
      </c>
      <c r="I17" s="114">
        <f t="shared" si="3"/>
        <v>-8767</v>
      </c>
      <c r="J17" s="114">
        <f>J18+J19</f>
        <v>0</v>
      </c>
      <c r="K17" s="114">
        <f t="shared" si="3"/>
        <v>0</v>
      </c>
      <c r="L17" s="457">
        <f t="shared" si="1"/>
        <v>-1086</v>
      </c>
      <c r="M17" s="114">
        <f>M18+M19</f>
        <v>29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>
        <v>-1036</v>
      </c>
      <c r="J18" s="112"/>
      <c r="K18" s="112"/>
      <c r="L18" s="457">
        <f t="shared" si="1"/>
        <v>-1036</v>
      </c>
      <c r="M18" s="112">
        <v>-21</v>
      </c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>
        <v>7681</v>
      </c>
      <c r="I19" s="112">
        <v>-7731</v>
      </c>
      <c r="J19" s="112"/>
      <c r="K19" s="112"/>
      <c r="L19" s="457">
        <f t="shared" si="1"/>
        <v>-50</v>
      </c>
      <c r="M19" s="112">
        <v>50</v>
      </c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1857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1857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>
        <v>2718</v>
      </c>
      <c r="F22" s="257"/>
      <c r="G22" s="257"/>
      <c r="H22" s="257"/>
      <c r="I22" s="257"/>
      <c r="J22" s="257"/>
      <c r="K22" s="257"/>
      <c r="L22" s="457">
        <f t="shared" si="1"/>
        <v>2718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>
        <v>861</v>
      </c>
      <c r="F23" s="257"/>
      <c r="G23" s="257"/>
      <c r="H23" s="257"/>
      <c r="I23" s="257"/>
      <c r="J23" s="257"/>
      <c r="K23" s="257"/>
      <c r="L23" s="457">
        <f t="shared" si="1"/>
        <v>861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>
        <v>-9</v>
      </c>
      <c r="F28" s="112"/>
      <c r="G28" s="112"/>
      <c r="H28" s="112">
        <v>-105</v>
      </c>
      <c r="I28" s="112">
        <v>-234</v>
      </c>
      <c r="J28" s="112"/>
      <c r="K28" s="112"/>
      <c r="L28" s="457">
        <f t="shared" si="1"/>
        <v>-348</v>
      </c>
      <c r="M28" s="112">
        <v>-48</v>
      </c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85198</v>
      </c>
      <c r="F29" s="111">
        <f t="shared" si="6"/>
        <v>479</v>
      </c>
      <c r="G29" s="111">
        <f t="shared" si="6"/>
        <v>0</v>
      </c>
      <c r="H29" s="111">
        <f t="shared" si="6"/>
        <v>205862</v>
      </c>
      <c r="I29" s="111">
        <f t="shared" si="6"/>
        <v>53009</v>
      </c>
      <c r="J29" s="111">
        <f>J11+J17+J20+J21+J24+J28+J27+J16</f>
        <v>0</v>
      </c>
      <c r="K29" s="111">
        <f t="shared" si="6"/>
        <v>0</v>
      </c>
      <c r="L29" s="457">
        <f t="shared" si="1"/>
        <v>347285</v>
      </c>
      <c r="M29" s="111">
        <f>M11+M17+M20+M21+M24+M28+M27+M16</f>
        <v>6008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85198</v>
      </c>
      <c r="F32" s="111">
        <f t="shared" si="7"/>
        <v>479</v>
      </c>
      <c r="G32" s="111">
        <f t="shared" si="7"/>
        <v>0</v>
      </c>
      <c r="H32" s="111">
        <f t="shared" si="7"/>
        <v>205862</v>
      </c>
      <c r="I32" s="111">
        <f t="shared" si="7"/>
        <v>53009</v>
      </c>
      <c r="J32" s="111">
        <f t="shared" si="7"/>
        <v>0</v>
      </c>
      <c r="K32" s="111">
        <f t="shared" si="7"/>
        <v>0</v>
      </c>
      <c r="L32" s="457">
        <f t="shared" si="1"/>
        <v>347285</v>
      </c>
      <c r="M32" s="111">
        <f>M29+M30+M31</f>
        <v>6008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907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867</v>
      </c>
      <c r="B36" s="464"/>
      <c r="C36" s="465"/>
      <c r="D36" s="465"/>
      <c r="E36" s="465"/>
      <c r="F36" s="465"/>
      <c r="G36" s="465" t="s">
        <v>859</v>
      </c>
      <c r="H36" s="465"/>
      <c r="I36" s="465"/>
      <c r="J36" s="465"/>
      <c r="K36" s="465" t="s">
        <v>868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" sqref="B4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25390625" style="52" customWidth="1"/>
    <col min="4" max="6" width="9.37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375" style="52" customWidth="1"/>
    <col min="11" max="11" width="9.25390625" style="52" customWidth="1"/>
    <col min="12" max="12" width="10.75390625" style="52" customWidth="1"/>
    <col min="13" max="13" width="9.75390625" style="52" customWidth="1"/>
    <col min="14" max="14" width="8.375" style="52" customWidth="1"/>
    <col min="15" max="15" width="12.375" style="52" customWidth="1"/>
    <col min="16" max="16" width="11.125" style="52" customWidth="1"/>
    <col min="17" max="17" width="13.125" style="52" customWidth="1"/>
    <col min="18" max="18" width="11.25390625" style="52" customWidth="1"/>
    <col min="19" max="16384" width="10.75390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870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866</v>
      </c>
      <c r="R2" s="381"/>
    </row>
    <row r="3" spans="1:18" ht="15">
      <c r="A3" s="469"/>
      <c r="B3" s="475" t="s">
        <v>904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48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61501</v>
      </c>
      <c r="E9" s="261">
        <v>455</v>
      </c>
      <c r="F9" s="261">
        <v>165</v>
      </c>
      <c r="G9" s="127">
        <f>D9+E9-F9</f>
        <v>61791</v>
      </c>
      <c r="H9" s="117"/>
      <c r="I9" s="117"/>
      <c r="J9" s="127">
        <f>G9+H9-I9</f>
        <v>61791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61791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326237</v>
      </c>
      <c r="E10" s="261">
        <v>265</v>
      </c>
      <c r="F10" s="261">
        <v>913</v>
      </c>
      <c r="G10" s="127">
        <f aca="true" t="shared" si="2" ref="G10:G40">D10+E10-F10</f>
        <v>325589</v>
      </c>
      <c r="H10" s="117">
        <v>3020</v>
      </c>
      <c r="I10" s="117">
        <v>20238</v>
      </c>
      <c r="J10" s="127">
        <f aca="true" t="shared" si="3" ref="J10:J40">G10+H10-I10</f>
        <v>308371</v>
      </c>
      <c r="K10" s="117">
        <v>39774</v>
      </c>
      <c r="L10" s="117">
        <v>6775</v>
      </c>
      <c r="M10" s="117">
        <v>9</v>
      </c>
      <c r="N10" s="127">
        <f>K10+L10-M10</f>
        <v>46540</v>
      </c>
      <c r="O10" s="117">
        <v>67</v>
      </c>
      <c r="P10" s="117">
        <v>19188</v>
      </c>
      <c r="Q10" s="127">
        <f t="shared" si="0"/>
        <v>27419</v>
      </c>
      <c r="R10" s="127">
        <f t="shared" si="1"/>
        <v>280952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35824</v>
      </c>
      <c r="E11" s="261">
        <v>1645</v>
      </c>
      <c r="F11" s="261">
        <v>252</v>
      </c>
      <c r="G11" s="127">
        <f t="shared" si="2"/>
        <v>37217</v>
      </c>
      <c r="H11" s="117"/>
      <c r="I11" s="117"/>
      <c r="J11" s="127">
        <f t="shared" si="3"/>
        <v>37217</v>
      </c>
      <c r="K11" s="117">
        <v>28177</v>
      </c>
      <c r="L11" s="117">
        <v>2844</v>
      </c>
      <c r="M11" s="117">
        <v>248</v>
      </c>
      <c r="N11" s="127">
        <f aca="true" t="shared" si="4" ref="N11:N40">K11+L11-M11</f>
        <v>30773</v>
      </c>
      <c r="O11" s="117"/>
      <c r="P11" s="117"/>
      <c r="Q11" s="127">
        <f t="shared" si="0"/>
        <v>30773</v>
      </c>
      <c r="R11" s="127">
        <f t="shared" si="1"/>
        <v>6444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>
        <v>61277</v>
      </c>
      <c r="E12" s="261">
        <v>3475</v>
      </c>
      <c r="F12" s="261">
        <v>781</v>
      </c>
      <c r="G12" s="127">
        <f t="shared" si="2"/>
        <v>63971</v>
      </c>
      <c r="H12" s="117"/>
      <c r="I12" s="117"/>
      <c r="J12" s="127">
        <f t="shared" si="3"/>
        <v>63971</v>
      </c>
      <c r="K12" s="117">
        <v>26366</v>
      </c>
      <c r="L12" s="117">
        <v>2569</v>
      </c>
      <c r="M12" s="117">
        <v>347</v>
      </c>
      <c r="N12" s="127">
        <f t="shared" si="4"/>
        <v>28588</v>
      </c>
      <c r="O12" s="117"/>
      <c r="P12" s="117"/>
      <c r="Q12" s="127">
        <f t="shared" si="0"/>
        <v>28588</v>
      </c>
      <c r="R12" s="127">
        <f t="shared" si="1"/>
        <v>35383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6114</v>
      </c>
      <c r="E13" s="261">
        <v>348</v>
      </c>
      <c r="F13" s="261">
        <v>116</v>
      </c>
      <c r="G13" s="127">
        <f t="shared" si="2"/>
        <v>6346</v>
      </c>
      <c r="H13" s="117"/>
      <c r="I13" s="117"/>
      <c r="J13" s="127">
        <f t="shared" si="3"/>
        <v>6346</v>
      </c>
      <c r="K13" s="117">
        <v>4183</v>
      </c>
      <c r="L13" s="117">
        <v>542</v>
      </c>
      <c r="M13" s="117">
        <v>99</v>
      </c>
      <c r="N13" s="127">
        <f t="shared" si="4"/>
        <v>4626</v>
      </c>
      <c r="O13" s="117"/>
      <c r="P13" s="117"/>
      <c r="Q13" s="127">
        <f t="shared" si="0"/>
        <v>4626</v>
      </c>
      <c r="R13" s="127">
        <f t="shared" si="1"/>
        <v>1720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29941</v>
      </c>
      <c r="E14" s="612">
        <v>379</v>
      </c>
      <c r="F14" s="612">
        <v>338</v>
      </c>
      <c r="G14" s="127">
        <f t="shared" si="2"/>
        <v>29982</v>
      </c>
      <c r="H14" s="117"/>
      <c r="I14" s="117"/>
      <c r="J14" s="127">
        <f t="shared" si="3"/>
        <v>29982</v>
      </c>
      <c r="K14" s="117">
        <v>25615</v>
      </c>
      <c r="L14" s="117">
        <v>2089</v>
      </c>
      <c r="M14" s="117">
        <v>300</v>
      </c>
      <c r="N14" s="127">
        <f t="shared" si="4"/>
        <v>27404</v>
      </c>
      <c r="O14" s="117"/>
      <c r="P14" s="117"/>
      <c r="Q14" s="127">
        <f t="shared" si="0"/>
        <v>27404</v>
      </c>
      <c r="R14" s="127">
        <f t="shared" si="1"/>
        <v>2578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22501</v>
      </c>
      <c r="E15" s="261">
        <v>5995</v>
      </c>
      <c r="F15" s="261">
        <v>6832</v>
      </c>
      <c r="G15" s="127">
        <f t="shared" si="2"/>
        <v>21664</v>
      </c>
      <c r="H15" s="117"/>
      <c r="I15" s="117"/>
      <c r="J15" s="127">
        <f t="shared" si="3"/>
        <v>21664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21664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>
        <v>348</v>
      </c>
      <c r="E16" s="261">
        <v>265</v>
      </c>
      <c r="F16" s="261"/>
      <c r="G16" s="127">
        <f t="shared" si="2"/>
        <v>613</v>
      </c>
      <c r="H16" s="117"/>
      <c r="I16" s="117"/>
      <c r="J16" s="127">
        <f t="shared" si="3"/>
        <v>613</v>
      </c>
      <c r="K16" s="117">
        <v>64</v>
      </c>
      <c r="L16" s="117">
        <v>33</v>
      </c>
      <c r="M16" s="117"/>
      <c r="N16" s="127">
        <f t="shared" si="4"/>
        <v>97</v>
      </c>
      <c r="O16" s="117"/>
      <c r="P16" s="117"/>
      <c r="Q16" s="127">
        <f t="shared" si="5"/>
        <v>97</v>
      </c>
      <c r="R16" s="127">
        <f t="shared" si="6"/>
        <v>516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543743</v>
      </c>
      <c r="E17" s="266">
        <f aca="true" t="shared" si="7" ref="E17:P17">SUM(E9:E16)</f>
        <v>12827</v>
      </c>
      <c r="F17" s="266">
        <f t="shared" si="7"/>
        <v>9397</v>
      </c>
      <c r="G17" s="127">
        <f t="shared" si="2"/>
        <v>547173</v>
      </c>
      <c r="H17" s="128">
        <f t="shared" si="7"/>
        <v>3020</v>
      </c>
      <c r="I17" s="128">
        <f t="shared" si="7"/>
        <v>20238</v>
      </c>
      <c r="J17" s="127">
        <f t="shared" si="3"/>
        <v>529955</v>
      </c>
      <c r="K17" s="128">
        <f>SUM(K9:K16)</f>
        <v>124179</v>
      </c>
      <c r="L17" s="128">
        <f>SUM(L9:L16)</f>
        <v>14852</v>
      </c>
      <c r="M17" s="128">
        <f t="shared" si="7"/>
        <v>1003</v>
      </c>
      <c r="N17" s="127">
        <f t="shared" si="4"/>
        <v>138028</v>
      </c>
      <c r="O17" s="128">
        <f t="shared" si="7"/>
        <v>67</v>
      </c>
      <c r="P17" s="128">
        <f t="shared" si="7"/>
        <v>19188</v>
      </c>
      <c r="Q17" s="127">
        <f t="shared" si="5"/>
        <v>118907</v>
      </c>
      <c r="R17" s="127">
        <f t="shared" si="6"/>
        <v>411048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9690</v>
      </c>
      <c r="E18" s="259">
        <v>992</v>
      </c>
      <c r="F18" s="259"/>
      <c r="G18" s="127">
        <f t="shared" si="2"/>
        <v>10682</v>
      </c>
      <c r="H18" s="115">
        <v>88</v>
      </c>
      <c r="I18" s="115">
        <v>283</v>
      </c>
      <c r="J18" s="127">
        <f t="shared" si="3"/>
        <v>10487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10487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>
        <v>154</v>
      </c>
      <c r="E21" s="261"/>
      <c r="F21" s="261"/>
      <c r="G21" s="127">
        <f t="shared" si="2"/>
        <v>154</v>
      </c>
      <c r="H21" s="117"/>
      <c r="I21" s="117"/>
      <c r="J21" s="127">
        <f t="shared" si="3"/>
        <v>154</v>
      </c>
      <c r="K21" s="117">
        <v>154</v>
      </c>
      <c r="L21" s="117"/>
      <c r="M21" s="117"/>
      <c r="N21" s="127">
        <f t="shared" si="4"/>
        <v>154</v>
      </c>
      <c r="O21" s="117"/>
      <c r="P21" s="117"/>
      <c r="Q21" s="127">
        <f t="shared" si="5"/>
        <v>154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2732</v>
      </c>
      <c r="E22" s="261">
        <v>303</v>
      </c>
      <c r="F22" s="261">
        <v>408</v>
      </c>
      <c r="G22" s="127">
        <f t="shared" si="2"/>
        <v>2627</v>
      </c>
      <c r="H22" s="117"/>
      <c r="I22" s="117"/>
      <c r="J22" s="127">
        <f t="shared" si="3"/>
        <v>2627</v>
      </c>
      <c r="K22" s="117">
        <v>2341</v>
      </c>
      <c r="L22" s="117">
        <v>234</v>
      </c>
      <c r="M22" s="117">
        <v>408</v>
      </c>
      <c r="N22" s="127">
        <f t="shared" si="4"/>
        <v>2167</v>
      </c>
      <c r="O22" s="117"/>
      <c r="P22" s="117"/>
      <c r="Q22" s="127">
        <f t="shared" si="5"/>
        <v>2167</v>
      </c>
      <c r="R22" s="127">
        <f t="shared" si="6"/>
        <v>460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2166</v>
      </c>
      <c r="E24" s="261">
        <v>516</v>
      </c>
      <c r="F24" s="261">
        <v>61</v>
      </c>
      <c r="G24" s="127">
        <f t="shared" si="2"/>
        <v>2621</v>
      </c>
      <c r="H24" s="117"/>
      <c r="I24" s="117"/>
      <c r="J24" s="127">
        <f t="shared" si="3"/>
        <v>2621</v>
      </c>
      <c r="K24" s="117">
        <v>1166</v>
      </c>
      <c r="L24" s="117">
        <v>170</v>
      </c>
      <c r="M24" s="117">
        <v>61</v>
      </c>
      <c r="N24" s="127">
        <f t="shared" si="4"/>
        <v>1275</v>
      </c>
      <c r="O24" s="117"/>
      <c r="P24" s="117"/>
      <c r="Q24" s="127">
        <f t="shared" si="5"/>
        <v>1275</v>
      </c>
      <c r="R24" s="127">
        <f t="shared" si="6"/>
        <v>1346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5052</v>
      </c>
      <c r="E25" s="262">
        <f aca="true" t="shared" si="8" ref="E25:P25">SUM(E21:E24)</f>
        <v>819</v>
      </c>
      <c r="F25" s="262">
        <f t="shared" si="8"/>
        <v>469</v>
      </c>
      <c r="G25" s="119">
        <f t="shared" si="2"/>
        <v>5402</v>
      </c>
      <c r="H25" s="118">
        <f t="shared" si="8"/>
        <v>0</v>
      </c>
      <c r="I25" s="118">
        <f t="shared" si="8"/>
        <v>0</v>
      </c>
      <c r="J25" s="119">
        <f t="shared" si="3"/>
        <v>5402</v>
      </c>
      <c r="K25" s="118">
        <f t="shared" si="8"/>
        <v>3661</v>
      </c>
      <c r="L25" s="118">
        <f t="shared" si="8"/>
        <v>404</v>
      </c>
      <c r="M25" s="118">
        <f t="shared" si="8"/>
        <v>469</v>
      </c>
      <c r="N25" s="119">
        <f t="shared" si="4"/>
        <v>3596</v>
      </c>
      <c r="O25" s="118">
        <f t="shared" si="8"/>
        <v>0</v>
      </c>
      <c r="P25" s="118">
        <f t="shared" si="8"/>
        <v>0</v>
      </c>
      <c r="Q25" s="119">
        <f t="shared" si="5"/>
        <v>3596</v>
      </c>
      <c r="R25" s="119">
        <f t="shared" si="6"/>
        <v>1806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24">
      <c r="A27" s="491" t="s">
        <v>545</v>
      </c>
      <c r="B27" s="505" t="s">
        <v>590</v>
      </c>
      <c r="C27" s="506" t="s">
        <v>591</v>
      </c>
      <c r="D27" s="264">
        <f>SUM(D28:D31)</f>
        <v>2125</v>
      </c>
      <c r="E27" s="264">
        <f aca="true" t="shared" si="9" ref="E27:P27">SUM(E28:E31)</f>
        <v>9</v>
      </c>
      <c r="F27" s="264">
        <f t="shared" si="9"/>
        <v>0</v>
      </c>
      <c r="G27" s="124">
        <f t="shared" si="2"/>
        <v>2134</v>
      </c>
      <c r="H27" s="123">
        <f t="shared" si="9"/>
        <v>0</v>
      </c>
      <c r="I27" s="123">
        <f t="shared" si="9"/>
        <v>0</v>
      </c>
      <c r="J27" s="124">
        <f t="shared" si="3"/>
        <v>2134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2134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1090</v>
      </c>
      <c r="E30" s="261"/>
      <c r="F30" s="261"/>
      <c r="G30" s="127">
        <f t="shared" si="2"/>
        <v>1090</v>
      </c>
      <c r="H30" s="125"/>
      <c r="I30" s="125"/>
      <c r="J30" s="127">
        <f t="shared" si="3"/>
        <v>1090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1090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1035</v>
      </c>
      <c r="E31" s="261">
        <v>9</v>
      </c>
      <c r="F31" s="261"/>
      <c r="G31" s="127">
        <f t="shared" si="2"/>
        <v>1044</v>
      </c>
      <c r="H31" s="125"/>
      <c r="I31" s="125"/>
      <c r="J31" s="127">
        <f t="shared" si="3"/>
        <v>1044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1044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12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2125</v>
      </c>
      <c r="E38" s="266">
        <f aca="true" t="shared" si="13" ref="E38:P38">E27+E32+E37</f>
        <v>9</v>
      </c>
      <c r="F38" s="266">
        <f t="shared" si="13"/>
        <v>0</v>
      </c>
      <c r="G38" s="127">
        <f t="shared" si="2"/>
        <v>2134</v>
      </c>
      <c r="H38" s="128">
        <f t="shared" si="13"/>
        <v>0</v>
      </c>
      <c r="I38" s="128">
        <f t="shared" si="13"/>
        <v>0</v>
      </c>
      <c r="J38" s="127">
        <f t="shared" si="3"/>
        <v>2134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2134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17604</v>
      </c>
      <c r="E39" s="261"/>
      <c r="F39" s="261"/>
      <c r="G39" s="127">
        <f t="shared" si="2"/>
        <v>17604</v>
      </c>
      <c r="H39" s="125"/>
      <c r="I39" s="125"/>
      <c r="J39" s="127">
        <f t="shared" si="3"/>
        <v>17604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17604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568524</v>
      </c>
      <c r="E40" s="508">
        <f aca="true" t="shared" si="14" ref="E40:P40">E17++E25+E38+E39</f>
        <v>13655</v>
      </c>
      <c r="F40" s="508">
        <f t="shared" si="14"/>
        <v>9866</v>
      </c>
      <c r="G40" s="127">
        <f t="shared" si="2"/>
        <v>572313</v>
      </c>
      <c r="H40" s="483">
        <f t="shared" si="14"/>
        <v>3020</v>
      </c>
      <c r="I40" s="483">
        <f t="shared" si="14"/>
        <v>20238</v>
      </c>
      <c r="J40" s="127">
        <f t="shared" si="3"/>
        <v>555095</v>
      </c>
      <c r="K40" s="483">
        <f t="shared" si="14"/>
        <v>127840</v>
      </c>
      <c r="L40" s="483">
        <f t="shared" si="14"/>
        <v>15256</v>
      </c>
      <c r="M40" s="483">
        <f t="shared" si="14"/>
        <v>1472</v>
      </c>
      <c r="N40" s="127">
        <f t="shared" si="4"/>
        <v>141624</v>
      </c>
      <c r="O40" s="483">
        <f t="shared" si="14"/>
        <v>67</v>
      </c>
      <c r="P40" s="483">
        <f t="shared" si="14"/>
        <v>19188</v>
      </c>
      <c r="Q40" s="127">
        <f t="shared" si="10"/>
        <v>122503</v>
      </c>
      <c r="R40" s="127">
        <f t="shared" si="11"/>
        <v>432592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903</v>
      </c>
      <c r="C44" s="478"/>
      <c r="D44" s="479"/>
      <c r="E44" s="479"/>
      <c r="F44" s="479"/>
      <c r="G44" s="469"/>
      <c r="H44" s="480" t="s">
        <v>880</v>
      </c>
      <c r="I44" s="480"/>
      <c r="J44" s="480"/>
      <c r="K44" s="469"/>
      <c r="L44" s="469"/>
      <c r="M44" s="469"/>
      <c r="N44" s="469"/>
      <c r="O44" s="469"/>
      <c r="P44" s="468" t="s">
        <v>881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1" sqref="A111"/>
    </sheetView>
  </sheetViews>
  <sheetFormatPr defaultColWidth="9.00390625" defaultRowHeight="12.75"/>
  <cols>
    <col min="1" max="1" width="45.25390625" style="52" customWidth="1"/>
    <col min="2" max="2" width="8.25390625" style="56" customWidth="1"/>
    <col min="3" max="3" width="14.37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75390625" style="52" hidden="1" customWidth="1"/>
    <col min="27" max="16384" width="10.75390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866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869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901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526</v>
      </c>
      <c r="D16" s="181">
        <f>+D17+D18</f>
        <v>0</v>
      </c>
      <c r="E16" s="182">
        <f t="shared" si="0"/>
        <v>526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>
        <v>526</v>
      </c>
      <c r="D18" s="169"/>
      <c r="E18" s="182">
        <f t="shared" si="0"/>
        <v>526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526</v>
      </c>
      <c r="D19" s="165">
        <f>D11+D15+D16</f>
        <v>0</v>
      </c>
      <c r="E19" s="180">
        <f>E11+E15+E16</f>
        <v>526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68</v>
      </c>
      <c r="D24" s="181">
        <f>SUM(D25:D27)</f>
        <v>68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68</v>
      </c>
      <c r="D26" s="169">
        <v>68</v>
      </c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/>
      <c r="D27" s="169"/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1190</v>
      </c>
      <c r="D28" s="169">
        <v>1190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862</v>
      </c>
      <c r="D29" s="169">
        <v>862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815</v>
      </c>
      <c r="D31" s="169">
        <v>815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337</v>
      </c>
      <c r="D33" s="166">
        <f>SUM(D34:D37)</f>
        <v>337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>
        <v>28</v>
      </c>
      <c r="D34" s="169">
        <v>28</v>
      </c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309</v>
      </c>
      <c r="D35" s="169">
        <v>309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1198</v>
      </c>
      <c r="D38" s="166">
        <f>SUM(D39:D42)</f>
        <v>1198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1198</v>
      </c>
      <c r="D42" s="169">
        <v>1198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4470</v>
      </c>
      <c r="D43" s="165">
        <f>D24+D28+D29+D31+D30+D32+D33+D38</f>
        <v>4470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4996</v>
      </c>
      <c r="D44" s="164">
        <f>D43+D21+D19+D9</f>
        <v>4470</v>
      </c>
      <c r="E44" s="180">
        <f>E43+E21+E19+E9</f>
        <v>526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12">
      <c r="A52" s="526" t="s">
        <v>692</v>
      </c>
      <c r="B52" s="527" t="s">
        <v>693</v>
      </c>
      <c r="C52" s="164">
        <f>SUM(C53:C55)</f>
        <v>8312</v>
      </c>
      <c r="D52" s="164">
        <f>SUM(D53:D55)</f>
        <v>0</v>
      </c>
      <c r="E52" s="181">
        <f>C52-D52</f>
        <v>8312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>
        <v>8312</v>
      </c>
      <c r="D53" s="169"/>
      <c r="E53" s="181">
        <f>C53-D53</f>
        <v>8312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55554</v>
      </c>
      <c r="D56" s="164">
        <f>D57+D59</f>
        <v>0</v>
      </c>
      <c r="E56" s="181">
        <f t="shared" si="1"/>
        <v>55554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55554</v>
      </c>
      <c r="D57" s="169"/>
      <c r="E57" s="181">
        <f t="shared" si="1"/>
        <v>55554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2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2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1476</v>
      </c>
      <c r="D64" s="169"/>
      <c r="E64" s="181">
        <f t="shared" si="1"/>
        <v>1476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65342</v>
      </c>
      <c r="D66" s="164">
        <f>D52+D56+D61+D62+D63+D64</f>
        <v>0</v>
      </c>
      <c r="E66" s="181">
        <f t="shared" si="1"/>
        <v>65342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/>
      <c r="D68" s="169"/>
      <c r="E68" s="181">
        <f t="shared" si="1"/>
        <v>0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12">
      <c r="A71" s="526" t="s">
        <v>692</v>
      </c>
      <c r="B71" s="527" t="s">
        <v>722</v>
      </c>
      <c r="C71" s="166">
        <f>SUM(C72:C74)</f>
        <v>940</v>
      </c>
      <c r="D71" s="166">
        <f>SUM(D72:D74)</f>
        <v>940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207</v>
      </c>
      <c r="D72" s="169">
        <v>207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709</v>
      </c>
      <c r="D73" s="169">
        <v>709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2">
      <c r="A74" s="538" t="s">
        <v>727</v>
      </c>
      <c r="B74" s="527" t="s">
        <v>728</v>
      </c>
      <c r="C74" s="169">
        <v>24</v>
      </c>
      <c r="D74" s="169">
        <v>24</v>
      </c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15330</v>
      </c>
      <c r="D75" s="164">
        <f>D76+D78</f>
        <v>15330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>
        <v>15330</v>
      </c>
      <c r="D76" s="169">
        <v>15330</v>
      </c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2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2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12">
      <c r="A80" s="526" t="s">
        <v>737</v>
      </c>
      <c r="B80" s="527" t="s">
        <v>738</v>
      </c>
      <c r="C80" s="164">
        <f>SUM(C81:C84)</f>
        <v>2524</v>
      </c>
      <c r="D80" s="164">
        <f>SUM(D81:D84)</f>
        <v>2524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12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2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2">
      <c r="A84" s="526" t="s">
        <v>745</v>
      </c>
      <c r="B84" s="527" t="s">
        <v>746</v>
      </c>
      <c r="C84" s="169">
        <v>2524</v>
      </c>
      <c r="D84" s="169">
        <v>2524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7703</v>
      </c>
      <c r="D85" s="165">
        <f>SUM(D86:D90)+D94</f>
        <v>7703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3038</v>
      </c>
      <c r="D87" s="169">
        <v>3038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2543</v>
      </c>
      <c r="D88" s="169">
        <v>2543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616</v>
      </c>
      <c r="D89" s="169">
        <v>616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1242</v>
      </c>
      <c r="D90" s="164">
        <f>SUM(D91:D93)</f>
        <v>1242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>
        <v>1019</v>
      </c>
      <c r="D91" s="169">
        <v>1019</v>
      </c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>
        <v>130</v>
      </c>
      <c r="D92" s="169">
        <v>130</v>
      </c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>
        <v>93</v>
      </c>
      <c r="D93" s="169">
        <v>93</v>
      </c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264</v>
      </c>
      <c r="D94" s="169">
        <v>264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606</v>
      </c>
      <c r="D95" s="169">
        <v>606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27103</v>
      </c>
      <c r="D96" s="165">
        <f>D85+D80+D75+D71+D95</f>
        <v>27103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92445</v>
      </c>
      <c r="D97" s="165">
        <f>D96+D68+D66</f>
        <v>27103</v>
      </c>
      <c r="E97" s="165">
        <f>E96+E68+E66</f>
        <v>65342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>
        <v>41379</v>
      </c>
      <c r="B110" s="516"/>
      <c r="C110" s="515"/>
      <c r="D110" s="515" t="s">
        <v>859</v>
      </c>
      <c r="E110" s="515"/>
      <c r="F110" s="517" t="s">
        <v>868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2" sqref="A12"/>
    </sheetView>
  </sheetViews>
  <sheetFormatPr defaultColWidth="9.00390625" defaultRowHeight="12.75"/>
  <cols>
    <col min="1" max="1" width="52.75390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375" style="120" customWidth="1"/>
    <col min="7" max="7" width="12.375" style="120" customWidth="1"/>
    <col min="8" max="8" width="14.125" style="120" customWidth="1"/>
    <col min="9" max="9" width="16.75390625" style="120" customWidth="1"/>
    <col min="10" max="16384" width="10.75390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872</v>
      </c>
      <c r="B4" s="553"/>
      <c r="C4" s="571"/>
      <c r="D4" s="571"/>
      <c r="E4" s="571"/>
      <c r="F4" s="571"/>
      <c r="G4" s="571"/>
      <c r="H4" s="381" t="s">
        <v>871</v>
      </c>
      <c r="I4" s="571"/>
    </row>
    <row r="5" spans="1:9" ht="15">
      <c r="A5" s="572" t="s">
        <v>905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>
        <v>668658</v>
      </c>
      <c r="D12" s="156"/>
      <c r="E12" s="156"/>
      <c r="F12" s="156">
        <v>2134</v>
      </c>
      <c r="G12" s="156"/>
      <c r="H12" s="156"/>
      <c r="I12" s="142">
        <f aca="true" t="shared" si="0" ref="I12:I25">F12+G12+H12</f>
        <v>2134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668658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2134</v>
      </c>
      <c r="G17" s="269">
        <f t="shared" si="1"/>
        <v>0</v>
      </c>
      <c r="H17" s="269">
        <f t="shared" si="1"/>
        <v>0</v>
      </c>
      <c r="I17" s="269">
        <f t="shared" si="1"/>
        <v>2134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12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908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52" t="s">
        <v>859</v>
      </c>
      <c r="F31" s="552"/>
      <c r="G31" s="552"/>
      <c r="H31" s="552"/>
      <c r="I31" s="552" t="s">
        <v>868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6"/>
  <sheetViews>
    <sheetView workbookViewId="0" topLeftCell="A1">
      <selection activeCell="F23" sqref="F23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75390625" style="60" customWidth="1"/>
    <col min="4" max="4" width="20.125" style="60" customWidth="1"/>
    <col min="5" max="5" width="23.75390625" style="60" customWidth="1"/>
    <col min="6" max="6" width="19.75390625" style="60" customWidth="1"/>
    <col min="7" max="16384" width="10.75390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909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51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873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874</v>
      </c>
      <c r="B13" s="78"/>
      <c r="C13" s="605">
        <v>2961</v>
      </c>
      <c r="D13" s="606">
        <v>94</v>
      </c>
      <c r="E13" s="581"/>
      <c r="F13" s="597">
        <f aca="true" t="shared" si="0" ref="F13:F23">C13-E13</f>
        <v>2961</v>
      </c>
    </row>
    <row r="14" spans="1:6" ht="12.75">
      <c r="A14" s="77" t="s">
        <v>889</v>
      </c>
      <c r="B14" s="78"/>
      <c r="C14" s="605">
        <v>4300</v>
      </c>
      <c r="D14" s="606">
        <v>99.88</v>
      </c>
      <c r="E14" s="581"/>
      <c r="F14" s="597">
        <f t="shared" si="0"/>
        <v>4300</v>
      </c>
    </row>
    <row r="15" spans="1:6" ht="12.75">
      <c r="A15" s="77" t="s">
        <v>890</v>
      </c>
      <c r="B15" s="78"/>
      <c r="C15" s="605">
        <f>499078/1000</f>
        <v>499.078</v>
      </c>
      <c r="D15" s="606">
        <v>100</v>
      </c>
      <c r="E15" s="581"/>
      <c r="F15" s="597">
        <f t="shared" si="0"/>
        <v>499.078</v>
      </c>
    </row>
    <row r="16" spans="1:6" ht="12.75">
      <c r="A16" s="77" t="s">
        <v>891</v>
      </c>
      <c r="B16" s="78"/>
      <c r="C16" s="605">
        <v>1100</v>
      </c>
      <c r="D16" s="606">
        <v>100</v>
      </c>
      <c r="E16" s="581"/>
      <c r="F16" s="597">
        <f t="shared" si="0"/>
        <v>1100</v>
      </c>
    </row>
    <row r="17" spans="1:6" ht="12.75">
      <c r="A17" s="77" t="s">
        <v>892</v>
      </c>
      <c r="B17" s="78"/>
      <c r="C17" s="605">
        <f>5000/1000</f>
        <v>5</v>
      </c>
      <c r="D17" s="606">
        <v>100</v>
      </c>
      <c r="E17" s="581"/>
      <c r="F17" s="597">
        <f t="shared" si="0"/>
        <v>5</v>
      </c>
    </row>
    <row r="18" spans="1:6" ht="12.75">
      <c r="A18" s="77" t="s">
        <v>893</v>
      </c>
      <c r="B18" s="78"/>
      <c r="C18" s="605">
        <v>6196</v>
      </c>
      <c r="D18" s="606">
        <v>60</v>
      </c>
      <c r="E18" s="581"/>
      <c r="F18" s="597">
        <f t="shared" si="0"/>
        <v>6196</v>
      </c>
    </row>
    <row r="19" spans="1:6" ht="12.75">
      <c r="A19" s="77" t="s">
        <v>894</v>
      </c>
      <c r="B19" s="78"/>
      <c r="C19" s="605">
        <v>4720</v>
      </c>
      <c r="D19" s="606">
        <v>100</v>
      </c>
      <c r="E19" s="581"/>
      <c r="F19" s="597">
        <f t="shared" si="0"/>
        <v>4720</v>
      </c>
    </row>
    <row r="20" spans="1:6" ht="12.75">
      <c r="A20" s="77" t="s">
        <v>895</v>
      </c>
      <c r="B20" s="81"/>
      <c r="C20" s="605">
        <v>22627</v>
      </c>
      <c r="D20" s="606">
        <v>99.99</v>
      </c>
      <c r="E20" s="607">
        <v>22627</v>
      </c>
      <c r="F20" s="597">
        <f t="shared" si="0"/>
        <v>0</v>
      </c>
    </row>
    <row r="21" spans="1:6" ht="12" customHeight="1">
      <c r="A21" s="77" t="s">
        <v>896</v>
      </c>
      <c r="B21" s="78"/>
      <c r="C21" s="605">
        <v>2560</v>
      </c>
      <c r="D21" s="606">
        <v>70</v>
      </c>
      <c r="E21" s="581"/>
      <c r="F21" s="597">
        <f t="shared" si="0"/>
        <v>2560</v>
      </c>
    </row>
    <row r="22" spans="1:6" ht="12.75">
      <c r="A22" s="77" t="s">
        <v>897</v>
      </c>
      <c r="B22" s="78"/>
      <c r="C22" s="605">
        <v>32452</v>
      </c>
      <c r="D22" s="606">
        <v>100</v>
      </c>
      <c r="E22" s="607">
        <v>32452</v>
      </c>
      <c r="F22" s="597">
        <f t="shared" si="0"/>
        <v>0</v>
      </c>
    </row>
    <row r="23" spans="1:6" ht="12.75">
      <c r="A23" s="77" t="s">
        <v>913</v>
      </c>
      <c r="B23" s="78"/>
      <c r="C23" s="605">
        <v>22</v>
      </c>
      <c r="D23" s="606">
        <v>100</v>
      </c>
      <c r="E23" s="607"/>
      <c r="F23" s="597">
        <f t="shared" si="0"/>
        <v>22</v>
      </c>
    </row>
    <row r="24" spans="1:16" ht="11.25" customHeight="1">
      <c r="A24" s="79" t="s">
        <v>569</v>
      </c>
      <c r="B24" s="80" t="s">
        <v>835</v>
      </c>
      <c r="C24" s="271">
        <f>SUM(C12:C23)</f>
        <v>78747.24799999999</v>
      </c>
      <c r="D24" s="595"/>
      <c r="E24" s="613">
        <f>SUM(E12:E22)</f>
        <v>55079</v>
      </c>
      <c r="F24" s="598">
        <f>SUM(F12:F22)</f>
        <v>23646.248</v>
      </c>
      <c r="G24" s="582"/>
      <c r="H24" s="582"/>
      <c r="I24" s="582"/>
      <c r="J24" s="582"/>
      <c r="K24" s="582"/>
      <c r="L24" s="582"/>
      <c r="M24" s="582"/>
      <c r="N24" s="582"/>
      <c r="O24" s="582"/>
      <c r="P24" s="582"/>
    </row>
    <row r="25" spans="1:6" ht="16.5" customHeight="1">
      <c r="A25" s="77" t="s">
        <v>836</v>
      </c>
      <c r="B25" s="81"/>
      <c r="C25" s="583"/>
      <c r="D25" s="596"/>
      <c r="E25" s="583"/>
      <c r="F25" s="599"/>
    </row>
    <row r="26" spans="1:6" ht="12.75">
      <c r="A26" s="77"/>
      <c r="B26" s="81"/>
      <c r="C26" s="605"/>
      <c r="D26" s="606"/>
      <c r="E26" s="607"/>
      <c r="F26" s="597">
        <f>C26-E26</f>
        <v>0</v>
      </c>
    </row>
    <row r="27" spans="1:6" ht="12.75">
      <c r="A27" s="77"/>
      <c r="B27" s="81"/>
      <c r="C27" s="605"/>
      <c r="D27" s="606"/>
      <c r="E27" s="581"/>
      <c r="F27" s="597">
        <f aca="true" t="shared" si="1" ref="F27:F40">C27-E27</f>
        <v>0</v>
      </c>
    </row>
    <row r="28" spans="1:6" ht="12.75">
      <c r="A28" s="77"/>
      <c r="B28" s="81"/>
      <c r="C28" s="605"/>
      <c r="D28" s="606"/>
      <c r="E28" s="581"/>
      <c r="F28" s="597">
        <f t="shared" si="1"/>
        <v>0</v>
      </c>
    </row>
    <row r="29" spans="1:6" ht="12.75">
      <c r="A29" s="77" t="s">
        <v>554</v>
      </c>
      <c r="B29" s="81"/>
      <c r="C29" s="581"/>
      <c r="D29" s="594"/>
      <c r="E29" s="581"/>
      <c r="F29" s="597">
        <f t="shared" si="1"/>
        <v>0</v>
      </c>
    </row>
    <row r="30" spans="1:6" ht="12.75">
      <c r="A30" s="77">
        <v>5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6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7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8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9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10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11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12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13</v>
      </c>
      <c r="B38" s="78"/>
      <c r="C38" s="581"/>
      <c r="D38" s="594"/>
      <c r="E38" s="581"/>
      <c r="F38" s="597">
        <f t="shared" si="1"/>
        <v>0</v>
      </c>
    </row>
    <row r="39" spans="1:6" ht="12" customHeight="1">
      <c r="A39" s="77">
        <v>14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15</v>
      </c>
      <c r="B40" s="78"/>
      <c r="C40" s="581"/>
      <c r="D40" s="594"/>
      <c r="E40" s="581"/>
      <c r="F40" s="597">
        <f t="shared" si="1"/>
        <v>0</v>
      </c>
    </row>
    <row r="41" spans="1:16" ht="15" customHeight="1">
      <c r="A41" s="79" t="s">
        <v>586</v>
      </c>
      <c r="B41" s="80" t="s">
        <v>837</v>
      </c>
      <c r="C41" s="271">
        <f>SUM(C26:C40)</f>
        <v>0</v>
      </c>
      <c r="D41" s="595"/>
      <c r="E41" s="271">
        <f>SUM(E26:E40)</f>
        <v>0</v>
      </c>
      <c r="F41" s="598">
        <f>SUM(F26:F40)</f>
        <v>0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</row>
    <row r="42" spans="1:6" ht="12.75" customHeight="1">
      <c r="A42" s="77" t="s">
        <v>838</v>
      </c>
      <c r="B42" s="81"/>
      <c r="C42" s="583"/>
      <c r="D42" s="596"/>
      <c r="E42" s="583"/>
      <c r="F42" s="599"/>
    </row>
    <row r="43" spans="1:6" ht="12.75">
      <c r="A43" s="77" t="s">
        <v>884</v>
      </c>
      <c r="B43" s="81"/>
      <c r="C43" s="605">
        <v>1067</v>
      </c>
      <c r="D43" s="606">
        <v>28.95</v>
      </c>
      <c r="E43" s="581"/>
      <c r="F43" s="597">
        <f aca="true" t="shared" si="2" ref="F43:F55">C43-E43</f>
        <v>1067</v>
      </c>
    </row>
    <row r="44" spans="1:6" ht="12.75">
      <c r="A44" s="77" t="s">
        <v>885</v>
      </c>
      <c r="B44" s="81"/>
      <c r="C44" s="605">
        <v>24</v>
      </c>
      <c r="D44" s="606">
        <v>49</v>
      </c>
      <c r="E44" s="581"/>
      <c r="F44" s="597">
        <f t="shared" si="2"/>
        <v>24</v>
      </c>
    </row>
    <row r="45" spans="1:6" ht="12.75">
      <c r="A45" s="77" t="s">
        <v>912</v>
      </c>
      <c r="B45" s="78"/>
      <c r="C45" s="581"/>
      <c r="D45" s="606">
        <v>40</v>
      </c>
      <c r="E45" s="581"/>
      <c r="F45" s="597">
        <f t="shared" si="2"/>
        <v>0</v>
      </c>
    </row>
    <row r="46" spans="1:6" ht="12.75">
      <c r="A46" s="77"/>
      <c r="B46" s="78"/>
      <c r="C46" s="581"/>
      <c r="D46" s="594"/>
      <c r="E46" s="581"/>
      <c r="F46" s="597">
        <f t="shared" si="2"/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" customHeight="1">
      <c r="A54" s="77"/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15</v>
      </c>
      <c r="B55" s="78"/>
      <c r="C55" s="581"/>
      <c r="D55" s="594"/>
      <c r="E55" s="581"/>
      <c r="F55" s="597">
        <f t="shared" si="2"/>
        <v>0</v>
      </c>
    </row>
    <row r="56" spans="1:16" ht="12" customHeight="1">
      <c r="A56" s="79" t="s">
        <v>606</v>
      </c>
      <c r="B56" s="80" t="s">
        <v>839</v>
      </c>
      <c r="C56" s="271">
        <f>SUM(C43:C55)</f>
        <v>1091</v>
      </c>
      <c r="D56" s="595"/>
      <c r="E56" s="271">
        <f>SUM(E43:E55)</f>
        <v>0</v>
      </c>
      <c r="F56" s="598">
        <f>SUM(F43:F55)</f>
        <v>1091</v>
      </c>
      <c r="G56" s="582"/>
      <c r="H56" s="582"/>
      <c r="I56" s="582"/>
      <c r="J56" s="582"/>
      <c r="K56" s="582"/>
      <c r="L56" s="582"/>
      <c r="M56" s="582"/>
      <c r="N56" s="582"/>
      <c r="O56" s="582"/>
      <c r="P56" s="582"/>
    </row>
    <row r="57" spans="1:6" ht="18.75" customHeight="1">
      <c r="A57" s="77" t="s">
        <v>840</v>
      </c>
      <c r="B57" s="81"/>
      <c r="C57" s="583"/>
      <c r="D57" s="596"/>
      <c r="E57" s="583"/>
      <c r="F57" s="599"/>
    </row>
    <row r="58" spans="1:6" ht="12.75">
      <c r="A58" s="77" t="s">
        <v>898</v>
      </c>
      <c r="B58" s="81"/>
      <c r="C58" s="611">
        <v>1017</v>
      </c>
      <c r="D58" s="606">
        <v>7.39</v>
      </c>
      <c r="E58" s="611">
        <v>1017</v>
      </c>
      <c r="F58" s="597">
        <f>C58-E58</f>
        <v>0</v>
      </c>
    </row>
    <row r="59" spans="1:6" ht="12.75">
      <c r="A59" s="77" t="s">
        <v>899</v>
      </c>
      <c r="B59" s="78"/>
      <c r="C59" s="605">
        <f>10000/1000</f>
        <v>10</v>
      </c>
      <c r="D59" s="606"/>
      <c r="E59" s="605"/>
      <c r="F59" s="597">
        <f aca="true" t="shared" si="3" ref="F59:F69">C59-E59</f>
        <v>10</v>
      </c>
    </row>
    <row r="60" spans="1:6" ht="12.75">
      <c r="A60" s="77" t="s">
        <v>900</v>
      </c>
      <c r="B60" s="81"/>
      <c r="C60" s="605">
        <f>4200/1000</f>
        <v>4.2</v>
      </c>
      <c r="D60" s="605"/>
      <c r="E60" s="605"/>
      <c r="F60" s="597">
        <f t="shared" si="3"/>
        <v>4.2</v>
      </c>
    </row>
    <row r="61" spans="1:6" ht="12.75">
      <c r="A61" s="77" t="s">
        <v>875</v>
      </c>
      <c r="B61" s="81"/>
      <c r="C61" s="605">
        <f>1740/1000</f>
        <v>1.74</v>
      </c>
      <c r="D61" s="605"/>
      <c r="E61" s="605"/>
      <c r="F61" s="597">
        <f t="shared" si="3"/>
        <v>1.74</v>
      </c>
    </row>
    <row r="62" spans="1:6" ht="12.75">
      <c r="A62" s="77" t="s">
        <v>886</v>
      </c>
      <c r="B62" s="78"/>
      <c r="C62" s="605">
        <v>3</v>
      </c>
      <c r="D62" s="594"/>
      <c r="E62" s="581"/>
      <c r="F62" s="597">
        <f t="shared" si="3"/>
        <v>3</v>
      </c>
    </row>
    <row r="63" spans="1:6" ht="12.75">
      <c r="A63" s="77"/>
      <c r="B63" s="78"/>
      <c r="C63" s="581"/>
      <c r="D63" s="594"/>
      <c r="E63" s="581"/>
      <c r="F63" s="597">
        <f t="shared" si="3"/>
        <v>0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" customHeight="1">
      <c r="A68" s="77"/>
      <c r="B68" s="78"/>
      <c r="C68" s="581"/>
      <c r="D68" s="594"/>
      <c r="E68" s="581"/>
      <c r="F68" s="597">
        <f t="shared" si="3"/>
        <v>0</v>
      </c>
    </row>
    <row r="69" spans="1:6" ht="12.75">
      <c r="A69" s="77"/>
      <c r="B69" s="78"/>
      <c r="C69" s="581"/>
      <c r="D69" s="594"/>
      <c r="E69" s="581"/>
      <c r="F69" s="597">
        <f t="shared" si="3"/>
        <v>0</v>
      </c>
    </row>
    <row r="70" spans="1:16" ht="14.25" customHeight="1">
      <c r="A70" s="79" t="s">
        <v>841</v>
      </c>
      <c r="B70" s="80" t="s">
        <v>842</v>
      </c>
      <c r="C70" s="271">
        <f>SUM(C58:C69)</f>
        <v>1035.94</v>
      </c>
      <c r="D70" s="595"/>
      <c r="E70" s="271">
        <f>SUM(E58:E69)</f>
        <v>1017</v>
      </c>
      <c r="F70" s="598">
        <f>SUM(F58:F69)</f>
        <v>18.939999999999998</v>
      </c>
      <c r="G70" s="582"/>
      <c r="H70" s="582"/>
      <c r="I70" s="582"/>
      <c r="J70" s="582"/>
      <c r="K70" s="582"/>
      <c r="L70" s="582"/>
      <c r="M70" s="582"/>
      <c r="N70" s="582"/>
      <c r="O70" s="582"/>
      <c r="P70" s="582"/>
    </row>
    <row r="71" spans="1:16" ht="20.25" customHeight="1">
      <c r="A71" s="82" t="s">
        <v>843</v>
      </c>
      <c r="B71" s="80" t="s">
        <v>844</v>
      </c>
      <c r="C71" s="271">
        <f>C70+C56+C41+C24</f>
        <v>80874.188</v>
      </c>
      <c r="D71" s="595"/>
      <c r="E71" s="271">
        <f>E70+E56+E41+E24</f>
        <v>56096</v>
      </c>
      <c r="F71" s="598">
        <f>F70+F56+F41+F24</f>
        <v>24756.188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6" ht="15" customHeight="1">
      <c r="A72" s="75" t="s">
        <v>845</v>
      </c>
      <c r="B72" s="80"/>
      <c r="C72" s="583"/>
      <c r="D72" s="596"/>
      <c r="E72" s="583"/>
      <c r="F72" s="599"/>
    </row>
    <row r="73" spans="1:6" ht="14.25" customHeight="1">
      <c r="A73" s="77" t="s">
        <v>834</v>
      </c>
      <c r="B73" s="81"/>
      <c r="C73" s="583"/>
      <c r="D73" s="596"/>
      <c r="E73" s="583"/>
      <c r="F73" s="599"/>
    </row>
    <row r="74" spans="1:6" ht="12.75">
      <c r="A74" s="77" t="s">
        <v>877</v>
      </c>
      <c r="B74" s="81"/>
      <c r="C74" s="605">
        <f>3771094/1000</f>
        <v>3771.094</v>
      </c>
      <c r="D74" s="606">
        <v>84.38</v>
      </c>
      <c r="E74" s="581"/>
      <c r="F74" s="597">
        <f>C74-E74</f>
        <v>3771.094</v>
      </c>
    </row>
    <row r="75" spans="1:6" ht="12.75">
      <c r="A75" s="77" t="s">
        <v>876</v>
      </c>
      <c r="B75" s="81"/>
      <c r="C75" s="605">
        <v>169</v>
      </c>
      <c r="D75" s="606">
        <v>67</v>
      </c>
      <c r="E75" s="581"/>
      <c r="F75" s="597">
        <f aca="true" t="shared" si="4" ref="F75:F88">C75-E75</f>
        <v>169</v>
      </c>
    </row>
    <row r="76" spans="1:6" ht="12.75">
      <c r="A76" s="77" t="s">
        <v>882</v>
      </c>
      <c r="B76" s="81"/>
      <c r="C76" s="605">
        <v>13</v>
      </c>
      <c r="D76" s="606">
        <v>100</v>
      </c>
      <c r="E76" s="581"/>
      <c r="F76" s="597">
        <f t="shared" si="4"/>
        <v>13</v>
      </c>
    </row>
    <row r="77" spans="1:6" ht="12.75">
      <c r="A77" s="77" t="s">
        <v>910</v>
      </c>
      <c r="B77" s="81"/>
      <c r="C77" s="605">
        <v>391</v>
      </c>
      <c r="D77" s="606">
        <v>83.48</v>
      </c>
      <c r="E77" s="581"/>
      <c r="F77" s="597">
        <f t="shared" si="4"/>
        <v>391</v>
      </c>
    </row>
    <row r="78" spans="1:6" ht="12.75">
      <c r="A78" s="77">
        <v>5</v>
      </c>
      <c r="B78" s="78"/>
      <c r="C78" s="581"/>
      <c r="D78" s="594"/>
      <c r="E78" s="581"/>
      <c r="F78" s="597">
        <f t="shared" si="4"/>
        <v>0</v>
      </c>
    </row>
    <row r="79" spans="1:6" ht="12.75">
      <c r="A79" s="77">
        <v>6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7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8</v>
      </c>
      <c r="B81" s="78"/>
      <c r="C81" s="581"/>
      <c r="D81" s="594"/>
      <c r="E81" s="581"/>
      <c r="F81" s="597">
        <f t="shared" si="4"/>
        <v>0</v>
      </c>
    </row>
    <row r="82" spans="1:6" ht="12" customHeight="1">
      <c r="A82" s="77">
        <v>9</v>
      </c>
      <c r="B82" s="78"/>
      <c r="C82" s="581"/>
      <c r="D82" s="594"/>
      <c r="E82" s="581"/>
      <c r="F82" s="597">
        <f t="shared" si="4"/>
        <v>0</v>
      </c>
    </row>
    <row r="83" spans="1:6" ht="12.75">
      <c r="A83" s="77">
        <v>10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11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12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13</v>
      </c>
      <c r="B86" s="78"/>
      <c r="C86" s="581"/>
      <c r="D86" s="594"/>
      <c r="E86" s="581"/>
      <c r="F86" s="597">
        <f t="shared" si="4"/>
        <v>0</v>
      </c>
    </row>
    <row r="87" spans="1:6" ht="12" customHeight="1">
      <c r="A87" s="77">
        <v>14</v>
      </c>
      <c r="B87" s="78"/>
      <c r="C87" s="581"/>
      <c r="D87" s="594"/>
      <c r="E87" s="581"/>
      <c r="F87" s="597">
        <f t="shared" si="4"/>
        <v>0</v>
      </c>
    </row>
    <row r="88" spans="1:6" ht="12.75">
      <c r="A88" s="77">
        <v>15</v>
      </c>
      <c r="B88" s="78"/>
      <c r="C88" s="581"/>
      <c r="D88" s="594"/>
      <c r="E88" s="581"/>
      <c r="F88" s="597">
        <f t="shared" si="4"/>
        <v>0</v>
      </c>
    </row>
    <row r="89" spans="1:16" ht="15" customHeight="1">
      <c r="A89" s="79" t="s">
        <v>569</v>
      </c>
      <c r="B89" s="80" t="s">
        <v>846</v>
      </c>
      <c r="C89" s="271">
        <f>SUM(C74:C88)</f>
        <v>4344.094</v>
      </c>
      <c r="D89" s="595"/>
      <c r="E89" s="271">
        <f>SUM(E74:E88)</f>
        <v>0</v>
      </c>
      <c r="F89" s="598">
        <f>SUM(F74:F88)</f>
        <v>4344.094</v>
      </c>
      <c r="G89" s="582"/>
      <c r="H89" s="582"/>
      <c r="I89" s="582"/>
      <c r="J89" s="582"/>
      <c r="K89" s="582"/>
      <c r="L89" s="582"/>
      <c r="M89" s="582"/>
      <c r="N89" s="582"/>
      <c r="O89" s="582"/>
      <c r="P89" s="582"/>
    </row>
    <row r="90" spans="1:6" ht="15.75" customHeight="1">
      <c r="A90" s="77" t="s">
        <v>836</v>
      </c>
      <c r="B90" s="81"/>
      <c r="C90" s="583"/>
      <c r="D90" s="596"/>
      <c r="E90" s="583"/>
      <c r="F90" s="599"/>
    </row>
    <row r="91" spans="1:6" ht="12.75">
      <c r="A91" s="77" t="s">
        <v>545</v>
      </c>
      <c r="B91" s="81"/>
      <c r="C91" s="581"/>
      <c r="D91" s="594"/>
      <c r="E91" s="581"/>
      <c r="F91" s="597">
        <f>C91-E91</f>
        <v>0</v>
      </c>
    </row>
    <row r="92" spans="1:6" ht="12.75">
      <c r="A92" s="77" t="s">
        <v>548</v>
      </c>
      <c r="B92" s="81"/>
      <c r="C92" s="581"/>
      <c r="D92" s="594"/>
      <c r="E92" s="581"/>
      <c r="F92" s="597">
        <f aca="true" t="shared" si="5" ref="F92:F105">C92-E92</f>
        <v>0</v>
      </c>
    </row>
    <row r="93" spans="1:6" ht="12.75">
      <c r="A93" s="77" t="s">
        <v>551</v>
      </c>
      <c r="B93" s="81"/>
      <c r="C93" s="581"/>
      <c r="D93" s="594"/>
      <c r="E93" s="581"/>
      <c r="F93" s="597">
        <f t="shared" si="5"/>
        <v>0</v>
      </c>
    </row>
    <row r="94" spans="1:6" ht="12.75">
      <c r="A94" s="77" t="s">
        <v>554</v>
      </c>
      <c r="B94" s="81"/>
      <c r="C94" s="581"/>
      <c r="D94" s="594"/>
      <c r="E94" s="581"/>
      <c r="F94" s="597">
        <f t="shared" si="5"/>
        <v>0</v>
      </c>
    </row>
    <row r="95" spans="1:6" ht="12.75">
      <c r="A95" s="77">
        <v>5</v>
      </c>
      <c r="B95" s="78"/>
      <c r="C95" s="581"/>
      <c r="D95" s="594"/>
      <c r="E95" s="581"/>
      <c r="F95" s="597">
        <f t="shared" si="5"/>
        <v>0</v>
      </c>
    </row>
    <row r="96" spans="1:6" ht="12.75">
      <c r="A96" s="77">
        <v>6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7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8</v>
      </c>
      <c r="B98" s="78"/>
      <c r="C98" s="581"/>
      <c r="D98" s="594"/>
      <c r="E98" s="581"/>
      <c r="F98" s="597">
        <f t="shared" si="5"/>
        <v>0</v>
      </c>
    </row>
    <row r="99" spans="1:6" ht="12" customHeight="1">
      <c r="A99" s="77">
        <v>9</v>
      </c>
      <c r="B99" s="78"/>
      <c r="C99" s="581"/>
      <c r="D99" s="594"/>
      <c r="E99" s="581"/>
      <c r="F99" s="597">
        <f t="shared" si="5"/>
        <v>0</v>
      </c>
    </row>
    <row r="100" spans="1:6" ht="12.75">
      <c r="A100" s="77">
        <v>10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11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12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13</v>
      </c>
      <c r="B103" s="78"/>
      <c r="C103" s="581"/>
      <c r="D103" s="594"/>
      <c r="E103" s="581"/>
      <c r="F103" s="597">
        <f t="shared" si="5"/>
        <v>0</v>
      </c>
    </row>
    <row r="104" spans="1:6" ht="12" customHeight="1">
      <c r="A104" s="77">
        <v>14</v>
      </c>
      <c r="B104" s="78"/>
      <c r="C104" s="581"/>
      <c r="D104" s="594"/>
      <c r="E104" s="581"/>
      <c r="F104" s="597">
        <f t="shared" si="5"/>
        <v>0</v>
      </c>
    </row>
    <row r="105" spans="1:6" ht="12.75">
      <c r="A105" s="77">
        <v>15</v>
      </c>
      <c r="B105" s="78"/>
      <c r="C105" s="581"/>
      <c r="D105" s="594"/>
      <c r="E105" s="581"/>
      <c r="F105" s="597">
        <f t="shared" si="5"/>
        <v>0</v>
      </c>
    </row>
    <row r="106" spans="1:16" ht="11.25" customHeight="1">
      <c r="A106" s="79" t="s">
        <v>586</v>
      </c>
      <c r="B106" s="80" t="s">
        <v>847</v>
      </c>
      <c r="C106" s="271">
        <f>SUM(C91:C105)</f>
        <v>0</v>
      </c>
      <c r="D106" s="595"/>
      <c r="E106" s="271">
        <f>SUM(E91:E105)</f>
        <v>0</v>
      </c>
      <c r="F106" s="598">
        <f>SUM(F91:F105)</f>
        <v>0</v>
      </c>
      <c r="G106" s="582"/>
      <c r="H106" s="582"/>
      <c r="I106" s="582"/>
      <c r="J106" s="582"/>
      <c r="K106" s="582"/>
      <c r="L106" s="582"/>
      <c r="M106" s="582"/>
      <c r="N106" s="582"/>
      <c r="O106" s="582"/>
      <c r="P106" s="582"/>
    </row>
    <row r="107" spans="1:6" ht="15" customHeight="1">
      <c r="A107" s="77" t="s">
        <v>838</v>
      </c>
      <c r="B107" s="81"/>
      <c r="C107" s="583"/>
      <c r="D107" s="596"/>
      <c r="E107" s="583"/>
      <c r="F107" s="599"/>
    </row>
    <row r="108" spans="1:6" ht="12.75">
      <c r="A108" s="77" t="s">
        <v>545</v>
      </c>
      <c r="B108" s="81"/>
      <c r="C108" s="581"/>
      <c r="D108" s="594"/>
      <c r="E108" s="581"/>
      <c r="F108" s="597">
        <f>C108-E108</f>
        <v>0</v>
      </c>
    </row>
    <row r="109" spans="1:6" ht="12.75">
      <c r="A109" s="77" t="s">
        <v>548</v>
      </c>
      <c r="B109" s="81"/>
      <c r="C109" s="581"/>
      <c r="D109" s="594"/>
      <c r="E109" s="581"/>
      <c r="F109" s="597">
        <f aca="true" t="shared" si="6" ref="F109:F122">C109-E109</f>
        <v>0</v>
      </c>
    </row>
    <row r="110" spans="1:6" ht="12.75">
      <c r="A110" s="77" t="s">
        <v>551</v>
      </c>
      <c r="B110" s="81"/>
      <c r="C110" s="581"/>
      <c r="D110" s="594"/>
      <c r="E110" s="581"/>
      <c r="F110" s="597">
        <f t="shared" si="6"/>
        <v>0</v>
      </c>
    </row>
    <row r="111" spans="1:6" ht="12.75">
      <c r="A111" s="77" t="s">
        <v>554</v>
      </c>
      <c r="B111" s="81"/>
      <c r="C111" s="581"/>
      <c r="D111" s="594"/>
      <c r="E111" s="581"/>
      <c r="F111" s="597">
        <f t="shared" si="6"/>
        <v>0</v>
      </c>
    </row>
    <row r="112" spans="1:6" ht="12.75">
      <c r="A112" s="77">
        <v>5</v>
      </c>
      <c r="B112" s="78"/>
      <c r="C112" s="581"/>
      <c r="D112" s="594"/>
      <c r="E112" s="581"/>
      <c r="F112" s="597">
        <f t="shared" si="6"/>
        <v>0</v>
      </c>
    </row>
    <row r="113" spans="1:6" ht="12.75">
      <c r="A113" s="77">
        <v>6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7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8</v>
      </c>
      <c r="B115" s="78"/>
      <c r="C115" s="581"/>
      <c r="D115" s="594"/>
      <c r="E115" s="581"/>
      <c r="F115" s="597">
        <f t="shared" si="6"/>
        <v>0</v>
      </c>
    </row>
    <row r="116" spans="1:6" ht="12" customHeight="1">
      <c r="A116" s="77">
        <v>9</v>
      </c>
      <c r="B116" s="78"/>
      <c r="C116" s="581"/>
      <c r="D116" s="594"/>
      <c r="E116" s="581"/>
      <c r="F116" s="597">
        <f t="shared" si="6"/>
        <v>0</v>
      </c>
    </row>
    <row r="117" spans="1:6" ht="12.75">
      <c r="A117" s="77">
        <v>10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11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12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13</v>
      </c>
      <c r="B120" s="78"/>
      <c r="C120" s="581"/>
      <c r="D120" s="594"/>
      <c r="E120" s="581"/>
      <c r="F120" s="597">
        <f t="shared" si="6"/>
        <v>0</v>
      </c>
    </row>
    <row r="121" spans="1:6" ht="12" customHeight="1">
      <c r="A121" s="77">
        <v>14</v>
      </c>
      <c r="B121" s="78"/>
      <c r="C121" s="581"/>
      <c r="D121" s="594"/>
      <c r="E121" s="581"/>
      <c r="F121" s="597">
        <f t="shared" si="6"/>
        <v>0</v>
      </c>
    </row>
    <row r="122" spans="1:6" ht="12.75">
      <c r="A122" s="77">
        <v>15</v>
      </c>
      <c r="B122" s="78"/>
      <c r="C122" s="581"/>
      <c r="D122" s="594"/>
      <c r="E122" s="581"/>
      <c r="F122" s="597">
        <f t="shared" si="6"/>
        <v>0</v>
      </c>
    </row>
    <row r="123" spans="1:16" ht="15.75" customHeight="1">
      <c r="A123" s="79" t="s">
        <v>606</v>
      </c>
      <c r="B123" s="80" t="s">
        <v>848</v>
      </c>
      <c r="C123" s="600">
        <f>SUM(C108:C122)</f>
        <v>0</v>
      </c>
      <c r="D123" s="595"/>
      <c r="E123" s="271">
        <f>SUM(E108:E122)</f>
        <v>0</v>
      </c>
      <c r="F123" s="598">
        <f>SUM(F108:F122)</f>
        <v>0</v>
      </c>
      <c r="G123" s="582"/>
      <c r="H123" s="582"/>
      <c r="I123" s="582"/>
      <c r="J123" s="582"/>
      <c r="K123" s="582"/>
      <c r="L123" s="582"/>
      <c r="M123" s="582"/>
      <c r="N123" s="582"/>
      <c r="O123" s="582"/>
      <c r="P123" s="582"/>
    </row>
    <row r="124" spans="1:6" ht="12.75" customHeight="1">
      <c r="A124" s="77" t="s">
        <v>840</v>
      </c>
      <c r="B124" s="81"/>
      <c r="C124" s="583"/>
      <c r="D124" s="596"/>
      <c r="E124" s="583"/>
      <c r="F124" s="599"/>
    </row>
    <row r="125" spans="1:6" ht="12.75">
      <c r="A125" s="77" t="s">
        <v>545</v>
      </c>
      <c r="B125" s="81"/>
      <c r="C125" s="581"/>
      <c r="D125" s="594"/>
      <c r="E125" s="581"/>
      <c r="F125" s="597">
        <f>C125-E125</f>
        <v>0</v>
      </c>
    </row>
    <row r="126" spans="1:6" ht="12.75">
      <c r="A126" s="77" t="s">
        <v>548</v>
      </c>
      <c r="B126" s="81"/>
      <c r="C126" s="581"/>
      <c r="D126" s="594"/>
      <c r="E126" s="581"/>
      <c r="F126" s="597">
        <f aca="true" t="shared" si="7" ref="F126:F139">C126-E126</f>
        <v>0</v>
      </c>
    </row>
    <row r="127" spans="1:6" ht="12.75">
      <c r="A127" s="77" t="s">
        <v>551</v>
      </c>
      <c r="B127" s="81"/>
      <c r="C127" s="581"/>
      <c r="D127" s="594"/>
      <c r="E127" s="581"/>
      <c r="F127" s="597">
        <f t="shared" si="7"/>
        <v>0</v>
      </c>
    </row>
    <row r="128" spans="1:6" ht="12.75">
      <c r="A128" s="77" t="s">
        <v>554</v>
      </c>
      <c r="B128" s="81"/>
      <c r="C128" s="581"/>
      <c r="D128" s="594"/>
      <c r="E128" s="581"/>
      <c r="F128" s="597">
        <f t="shared" si="7"/>
        <v>0</v>
      </c>
    </row>
    <row r="129" spans="1:6" ht="12.75">
      <c r="A129" s="77">
        <v>5</v>
      </c>
      <c r="B129" s="78"/>
      <c r="C129" s="581"/>
      <c r="D129" s="594"/>
      <c r="E129" s="581"/>
      <c r="F129" s="597">
        <f t="shared" si="7"/>
        <v>0</v>
      </c>
    </row>
    <row r="130" spans="1:6" ht="12.75">
      <c r="A130" s="77">
        <v>6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7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8</v>
      </c>
      <c r="B132" s="78"/>
      <c r="C132" s="581"/>
      <c r="D132" s="594"/>
      <c r="E132" s="581"/>
      <c r="F132" s="597">
        <f t="shared" si="7"/>
        <v>0</v>
      </c>
    </row>
    <row r="133" spans="1:6" ht="12" customHeight="1">
      <c r="A133" s="77">
        <v>9</v>
      </c>
      <c r="B133" s="78"/>
      <c r="C133" s="581"/>
      <c r="D133" s="594"/>
      <c r="E133" s="581"/>
      <c r="F133" s="597">
        <f t="shared" si="7"/>
        <v>0</v>
      </c>
    </row>
    <row r="134" spans="1:6" ht="12.75">
      <c r="A134" s="77">
        <v>10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11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12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13</v>
      </c>
      <c r="B137" s="78"/>
      <c r="C137" s="581"/>
      <c r="D137" s="594"/>
      <c r="E137" s="581"/>
      <c r="F137" s="597">
        <f t="shared" si="7"/>
        <v>0</v>
      </c>
    </row>
    <row r="138" spans="1:6" ht="12" customHeight="1">
      <c r="A138" s="77">
        <v>14</v>
      </c>
      <c r="B138" s="78"/>
      <c r="C138" s="581"/>
      <c r="D138" s="594"/>
      <c r="E138" s="581"/>
      <c r="F138" s="597">
        <f t="shared" si="7"/>
        <v>0</v>
      </c>
    </row>
    <row r="139" spans="1:6" ht="12.75">
      <c r="A139" s="77">
        <v>15</v>
      </c>
      <c r="B139" s="78"/>
      <c r="C139" s="581"/>
      <c r="D139" s="594"/>
      <c r="E139" s="581"/>
      <c r="F139" s="597">
        <f t="shared" si="7"/>
        <v>0</v>
      </c>
    </row>
    <row r="140" spans="1:16" ht="17.25" customHeight="1">
      <c r="A140" s="79" t="s">
        <v>841</v>
      </c>
      <c r="B140" s="80" t="s">
        <v>849</v>
      </c>
      <c r="C140" s="271">
        <f>SUM(C125:C139)</f>
        <v>0</v>
      </c>
      <c r="D140" s="595"/>
      <c r="E140" s="271">
        <f>SUM(E125:E139)</f>
        <v>0</v>
      </c>
      <c r="F140" s="598">
        <f>SUM(F125:F139)</f>
        <v>0</v>
      </c>
      <c r="G140" s="582"/>
      <c r="H140" s="582"/>
      <c r="I140" s="582"/>
      <c r="J140" s="582"/>
      <c r="K140" s="582"/>
      <c r="L140" s="582"/>
      <c r="M140" s="582"/>
      <c r="N140" s="582"/>
      <c r="O140" s="582"/>
      <c r="P140" s="582"/>
    </row>
    <row r="141" spans="1:16" ht="19.5" customHeight="1">
      <c r="A141" s="82" t="s">
        <v>850</v>
      </c>
      <c r="B141" s="80" t="s">
        <v>851</v>
      </c>
      <c r="C141" s="271">
        <f>C140+C123+C106+C89</f>
        <v>4344.094</v>
      </c>
      <c r="D141" s="595"/>
      <c r="E141" s="271">
        <f>E140+E123+E106+E89</f>
        <v>0</v>
      </c>
      <c r="F141" s="598">
        <f>F140+F123+F106+F89</f>
        <v>4344.094</v>
      </c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</row>
    <row r="142" spans="1:6" ht="19.5" customHeight="1">
      <c r="A142" s="83"/>
      <c r="B142" s="84"/>
      <c r="C142" s="85"/>
      <c r="D142" s="85"/>
      <c r="E142" s="85"/>
      <c r="F142" s="85"/>
    </row>
    <row r="143" spans="1:6" ht="12.75">
      <c r="A143" s="86" t="s">
        <v>911</v>
      </c>
      <c r="B143" s="87"/>
      <c r="C143" s="86" t="s">
        <v>852</v>
      </c>
      <c r="D143" s="88"/>
      <c r="E143" s="86" t="s">
        <v>853</v>
      </c>
      <c r="F143" s="88"/>
    </row>
    <row r="144" spans="1:6" ht="12.75">
      <c r="A144" s="88"/>
      <c r="B144" s="89"/>
      <c r="C144" s="88" t="s">
        <v>878</v>
      </c>
      <c r="D144" s="88"/>
      <c r="E144" s="88" t="s">
        <v>879</v>
      </c>
      <c r="F144" s="88"/>
    </row>
    <row r="145" spans="1:6" ht="12.75">
      <c r="A145" s="88"/>
      <c r="B145" s="89"/>
      <c r="C145" s="88"/>
      <c r="D145" s="88"/>
      <c r="E145" s="88"/>
      <c r="F145" s="88"/>
    </row>
    <row r="146" spans="3:5" ht="12.75">
      <c r="C146" s="88"/>
      <c r="E146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:F139 C108:F122 C91:F105 C74:F88 D58 C59:E69 F58:F69 C43:F55 C26:F40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Analizi</cp:lastModifiedBy>
  <cp:lastPrinted>2013-04-17T10:25:07Z</cp:lastPrinted>
  <dcterms:created xsi:type="dcterms:W3CDTF">2000-06-29T12:02:40Z</dcterms:created>
  <dcterms:modified xsi:type="dcterms:W3CDTF">2013-04-17T14:42:27Z</dcterms:modified>
  <cp:category/>
  <cp:version/>
  <cp:contentType/>
  <cp:contentStatus/>
</cp:coreProperties>
</file>