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<sst xmlns="http://schemas.openxmlformats.org/spreadsheetml/2006/main" count="1059" uniqueCount="872">
  <si>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</si>
  <si>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</si>
  <si>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</si>
  <si>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</si>
  <si>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</si>
  <si>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</si>
  <si>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</si>
  <si>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</si>
  <si>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</si>
  <si>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</si>
  <si>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</si>
  <si>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</si>
  <si>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</si>
  <si>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</si>
  <si>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</si>
  <si>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</si>
  <si>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</si>
  <si>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</si>
  <si>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</si>
  <si>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</si>
  <si>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</si>
  <si>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</si>
  <si>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</si>
  <si>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</si>
  <si>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</si>
  <si>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</si>
  <si>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</si>
  <si>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</si>
  <si>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</si>
  <si>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</si>
  <si>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</si>
  <si>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</si>
  <si>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</si>
  <si>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</si>
  <si>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</si>
  <si>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</si>
  <si>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</si>
  <si>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</si>
  <si>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</si>
  <si>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</si>
  <si>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</si>
  <si>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</si>
  <si>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</si>
  <si>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</si>
  <si>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</si>
  <si>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</si>
  <si>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</si>
  <si>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</si>
  <si>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</si>
  <si>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</si>
  <si>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</si>
  <si>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</si>
  <si>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</si>
  <si>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</si>
  <si>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</si>
  <si>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</si>
  <si>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</si>
  <si>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</si>
  <si>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</si>
  <si>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</si>
  <si>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</si>
  <si>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</si>
  <si>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</si>
  <si>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</si>
  <si>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</si>
  <si>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</si>
  <si>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</si>
  <si>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</si>
  <si>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</si>
  <si>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</si>
  <si>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</si>
  <si>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</si>
  <si>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</si>
  <si>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</si>
  <si>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</si>
  <si>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</si>
  <si>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</si>
  <si>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</si>
  <si>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</si>
  <si>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</si>
  <si>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</si>
  <si>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</si>
  <si>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</si>
  <si>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</si>
  <si>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</si>
  <si>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</si>
  <si>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</si>
  <si>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</si>
  <si>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</si>
  <si>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</si>
  <si>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</si>
  <si>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</si>
  <si>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</si>
  <si>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</si>
  <si>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</si>
  <si>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</si>
  <si>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</si>
  <si>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</si>
  <si>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</si>
  <si>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</si>
  <si>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</si>
  <si>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</si>
  <si>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</si>
  <si>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</si>
  <si>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</si>
  <si>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</si>
  <si>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</si>
  <si>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</si>
  <si>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</si>
  <si>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</si>
  <si>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</si>
  <si>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</si>
  <si>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</si>
  <si>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</si>
  <si>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</si>
  <si>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</si>
  <si>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</si>
  <si>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</si>
  <si>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</si>
  <si>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</si>
  <si>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</si>
  <si>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</si>
  <si>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</si>
  <si>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</si>
  <si>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</si>
  <si>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</si>
  <si>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</si>
  <si>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</si>
  <si>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</si>
  <si>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</si>
  <si>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</si>
  <si>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</si>
  <si>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</si>
  <si>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</si>
  <si>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</si>
  <si>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</si>
  <si>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</si>
  <si>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</si>
  <si>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</si>
  <si>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</si>
  <si>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</si>
  <si>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</si>
  <si>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</si>
  <si>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</si>
  <si>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</si>
  <si>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</si>
  <si>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</si>
  <si>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</si>
  <si>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</si>
  <si>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</si>
  <si>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</si>
  <si>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</si>
  <si>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</si>
  <si>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</si>
  <si>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</si>
  <si>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</si>
  <si>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</si>
  <si>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</si>
  <si>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</si>
  <si>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</si>
  <si>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</si>
  <si>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</si>
  <si>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</si>
  <si>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</si>
  <si>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</si>
  <si>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</si>
  <si>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</si>
  <si>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</si>
  <si>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</si>
  <si>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</si>
  <si>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</si>
  <si>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</si>
  <si>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</si>
  <si>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</si>
  <si>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</si>
  <si>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</si>
  <si>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</si>
  <si>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</si>
  <si>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</si>
  <si>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</si>
  <si>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</si>
  <si>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</si>
  <si>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</si>
  <si>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</si>
  <si>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</si>
  <si>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</si>
  <si>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</si>
  <si>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</si>
  <si>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</si>
  <si>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</si>
  <si>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</si>
  <si>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</si>
  <si>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</si>
  <si>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</si>
  <si>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</si>
  <si>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</si>
  <si>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</si>
  <si>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</si>
  <si>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</si>
  <si>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</si>
  <si>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</si>
  <si>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</si>
  <si>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</si>
  <si>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</si>
  <si>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</si>
  <si>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</si>
  <si>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</si>
  <si>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</si>
  <si>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</si>
  <si>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</si>
  <si>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</si>
  <si>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</si>
  <si>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</si>
  <si>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</si>
  <si>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</si>
  <si>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</si>
  <si>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</si>
  <si>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</si>
  <si>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</si>
  <si>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</si>
  <si>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</si>
  <si>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</si>
  <si>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</si>
  <si>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</si>
  <si>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</si>
  <si>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</si>
  <si>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</si>
  <si>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</si>
  <si>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</si>
  <si>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</si>
  <si>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</si>
  <si>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</si>
  <si>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</si>
  <si>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</si>
  <si>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</si>
  <si>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</si>
  <si>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</si>
  <si>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</si>
  <si>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</si>
  <si>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</si>
  <si>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</si>
  <si>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</si>
  <si>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</si>
  <si>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</si>
  <si>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</si>
  <si>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</si>
  <si>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</si>
  <si>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</si>
  <si>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</si>
  <si>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</si>
  <si>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</si>
  <si>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</si>
  <si>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</si>
  <si>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</si>
  <si>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</si>
  <si>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</si>
  <si>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</si>
  <si>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</si>
  <si>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</si>
  <si>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</si>
  <si>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</si>
  <si>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</si>
  <si>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</si>
  <si>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</si>
  <si>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</si>
  <si>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</si>
  <si>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</si>
  <si>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</si>
  <si>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</si>
  <si>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</si>
  <si>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</si>
  <si>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</si>
  <si>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</si>
  <si>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</si>
  <si>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</si>
  <si>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</si>
  <si>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</si>
  <si>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</si>
  <si>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</si>
  <si>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</si>
  <si>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</si>
  <si>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</si>
  <si>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</si>
  <si>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</si>
  <si>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</si>
  <si>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</si>
  <si>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</si>
  <si>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</si>
  <si>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</si>
  <si>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</si>
  <si>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</si>
  <si>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</si>
  <si>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</si>
  <si>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</si>
  <si>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</si>
  <si>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</si>
  <si>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</si>
  <si>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</si>
  <si>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</si>
  <si>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</si>
  <si>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</si>
  <si>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</si>
  <si>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</si>
  <si>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</si>
  <si>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</si>
  <si>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</si>
  <si>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</si>
  <si>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</si>
  <si>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</si>
  <si>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</si>
  <si>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</si>
  <si>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</si>
  <si>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</si>
  <si>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</si>
  <si>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</si>
  <si>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</si>
  <si>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</si>
  <si>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</si>
  <si>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</si>
  <si>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</si>
  <si>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</si>
  <si>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</si>
  <si>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</si>
  <si>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</si>
  <si>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</si>
  <si>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</si>
  <si>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</si>
  <si>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</si>
  <si>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</si>
  <si>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</si>
  <si>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</si>
  <si>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</si>
  <si>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</si>
  <si>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</si>
  <si>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</si>
  <si>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</si>
  <si>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</si>
  <si>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</si>
  <si>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</si>
  <si>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</si>
  <si>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</si>
  <si>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</si>
  <si>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</si>
  <si>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</si>
  <si>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</si>
  <si>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</si>
  <si>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</si>
  <si>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</si>
  <si>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</si>
  <si>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</si>
  <si>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</si>
  <si>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</si>
  <si>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</si>
  <si>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</si>
  <si>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</si>
  <si>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</si>
  <si>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</si>
  <si>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</si>
  <si>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</si>
  <si>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</si>
  <si>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</si>
  <si>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</si>
  <si>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</si>
  <si>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</si>
  <si>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</si>
  <si>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</si>
  <si>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</si>
  <si>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</si>
  <si>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</si>
  <si>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</si>
  <si>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</si>
  <si>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</si>
  <si>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</si>
  <si>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</si>
  <si>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</si>
  <si>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</si>
  <si>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</si>
  <si>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</si>
  <si>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</si>
  <si>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</si>
  <si>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</si>
  <si>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</si>
  <si>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</si>
  <si>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</si>
  <si>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</si>
  <si>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</si>
  <si>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</si>
  <si>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</si>
  <si>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</si>
  <si>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</si>
  <si>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</si>
  <si>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</si>
  <si>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</si>
  <si>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</si>
  <si>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</si>
  <si>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</si>
  <si>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</si>
  <si>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</si>
  <si>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</si>
  <si>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</si>
  <si>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</si>
  <si>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</si>
  <si>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</si>
  <si>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</si>
  <si>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</si>
  <si>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</si>
  <si>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</si>
  <si>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</si>
  <si>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</si>
  <si>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</si>
  <si>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</si>
  <si>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</si>
  <si>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</si>
  <si>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</si>
  <si>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</si>
  <si>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</si>
  <si>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</si>
  <si>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</si>
  <si>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</si>
  <si>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</si>
  <si>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</si>
  <si>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</si>
  <si>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</si>
  <si>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</si>
  <si>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</si>
  <si>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</si>
  <si>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</si>
  <si>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</si>
  <si>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</si>
  <si>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</si>
  <si>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</si>
  <si>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</si>
  <si>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</si>
  <si>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</si>
  <si>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</si>
  <si>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</si>
  <si>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</si>
  <si>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</si>
  <si>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</si>
  <si>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</si>
  <si>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</si>
  <si>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</si>
  <si>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</si>
  <si>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</si>
  <si>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</si>
  <si>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</si>
  <si>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</si>
  <si>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</si>
  <si>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</si>
  <si>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</si>
  <si>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</si>
  <si>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</si>
  <si>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</si>
  <si>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</si>
  <si>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</si>
  <si>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</si>
  <si>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</si>
  <si>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</si>
  <si>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</si>
  <si>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</si>
  <si>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</si>
  <si>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</si>
  <si>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</si>
  <si>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</si>
  <si>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</si>
  <si>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</si>
  <si>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</si>
  <si>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</si>
  <si>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</si>
  <si>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</si>
  <si>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</si>
  <si>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</si>
  <si>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</si>
  <si>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</si>
  <si>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</si>
  <si>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</si>
  <si>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</si>
  <si>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</si>
  <si>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</si>
  <si>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</si>
  <si>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</si>
  <si>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</si>
  <si>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</si>
  <si>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</si>
  <si>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</si>
  <si>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</si>
  <si>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</si>
  <si>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</si>
  <si>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</si>
  <si>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</si>
  <si>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</si>
  <si>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</si>
  <si>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</si>
  <si>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</si>
  <si>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</si>
  <si>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</si>
  <si>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</si>
  <si>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</si>
  <si>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</si>
  <si>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</si>
  <si>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</si>
  <si>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</si>
  <si>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</si>
  <si>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</si>
  <si>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</si>
  <si>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</si>
  <si>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</si>
  <si>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</si>
  <si>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</si>
  <si>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</si>
  <si>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</si>
  <si>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</si>
  <si>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</si>
  <si>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</si>
  <si>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</si>
  <si>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</si>
  <si>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</si>
  <si>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</si>
  <si>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</si>
  <si>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</si>
  <si>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</si>
  <si>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</si>
  <si>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</si>
  <si>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</si>
  <si>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</si>
  <si>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</si>
  <si>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</si>
  <si>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</si>
  <si>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</si>
  <si>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</si>
  <si>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</si>
  <si>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</si>
  <si>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</si>
  <si>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</si>
  <si>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</si>
  <si>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</si>
  <si>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</si>
  <si>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</si>
  <si>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</si>
  <si>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</si>
  <si>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</si>
  <si>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</si>
  <si>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</si>
  <si>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</si>
  <si>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</si>
  <si>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</si>
  <si>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</si>
  <si>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</si>
  <si>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</si>
  <si>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</si>
  <si>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</si>
  <si>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</si>
  <si>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</si>
  <si>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</si>
  <si>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</si>
  <si>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</si>
  <si>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</si>
  <si>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</si>
  <si>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</si>
  <si>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</si>
  <si>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</si>
  <si>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</si>
  <si>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</si>
  <si>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</si>
  <si>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</si>
  <si>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</si>
  <si>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</si>
  <si>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</si>
  <si>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</si>
  <si>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</si>
  <si>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</si>
  <si>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</si>
  <si>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</si>
  <si>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</si>
  <si>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</si>
  <si>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</si>
  <si>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</si>
  <si>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</si>
  <si>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</si>
  <si>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</si>
  <si>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</si>
  <si>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</si>
  <si>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</si>
  <si>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</si>
  <si>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</si>
  <si>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</si>
  <si>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</si>
  <si>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</si>
  <si>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</si>
  <si>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</si>
  <si>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</si>
  <si>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</si>
  <si>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</si>
  <si>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</si>
  <si>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</si>
  <si>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</si>
  <si>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</si>
  <si>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</si>
  <si>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</si>
  <si>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</si>
  <si>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</si>
  <si>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</si>
  <si>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</si>
  <si>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</si>
  <si>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</si>
  <si>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</si>
  <si>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</si>
  <si>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</si>
  <si>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</si>
  <si>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</si>
  <si>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</si>
  <si>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</si>
  <si>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</si>
  <si>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</si>
  <si>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</si>
  <si>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</si>
  <si>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</si>
  <si>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</si>
  <si>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</si>
  <si>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</si>
  <si>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</si>
  <si>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</si>
  <si>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</si>
  <si>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</si>
  <si>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</si>
  <si>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</si>
  <si>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</si>
  <si>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</si>
  <si>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</si>
  <si>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</si>
  <si>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</si>
  <si>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</si>
  <si>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</si>
  <si>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</si>
  <si>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</si>
  <si>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</si>
  <si>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</si>
  <si>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</si>
  <si>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</si>
  <si>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</si>
  <si>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</si>
  <si>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</si>
  <si>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</si>
  <si>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</si>
  <si>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</si>
  <si>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</si>
  <si>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</si>
  <si>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</si>
  <si>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</si>
  <si>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</si>
  <si>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</si>
  <si>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</si>
  <si>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</si>
  <si>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</si>
  <si>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</si>
  <si>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</si>
  <si>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</si>
  <si>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</si>
  <si>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</si>
  <si>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</si>
  <si>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</si>
  <si>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</si>
  <si>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</si>
  <si>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</si>
  <si>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</si>
  <si>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</si>
  <si>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</si>
  <si>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</si>
  <si>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</si>
  <si>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</si>
  <si>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</si>
  <si>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</si>
  <si>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</si>
  <si>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</si>
  <si>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</si>
  <si>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</si>
  <si>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</si>
  <si>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</si>
  <si>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</si>
  <si>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</si>
  <si>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</si>
  <si>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</si>
  <si>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</si>
  <si>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</si>
  <si>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</si>
  <si>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</si>
  <si>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</si>
  <si>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</si>
  <si>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</si>
  <si>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</si>
  <si>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</si>
  <si>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</si>
  <si>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</si>
  <si>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</si>
  <si>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</si>
  <si>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</si>
  <si>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</si>
  <si>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</si>
  <si>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</si>
  <si>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</si>
  <si>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</si>
  <si>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</si>
  <si>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</si>
  <si>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</si>
  <si>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</si>
  <si>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</si>
  <si>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</si>
  <si>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</si>
  <si>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</si>
  <si>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</si>
  <si>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</si>
  <si>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</si>
  <si>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</si>
  <si>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</si>
  <si>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</si>
  <si>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</si>
  <si>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</si>
  <si>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</si>
  <si>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</si>
  <si>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</si>
  <si>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</si>
  <si>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</si>
  <si>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</si>
  <si>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</si>
  <si>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</si>
  <si>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</si>
  <si>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</si>
  <si>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</si>
  <si>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</si>
  <si>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</si>
  <si>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</si>
  <si>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</si>
  <si>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</si>
  <si>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</si>
  <si>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</si>
  <si>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</si>
  <si>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</si>
  <si>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</si>
  <si>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</si>
  <si>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</si>
  <si>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</si>
  <si>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</si>
  <si>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</si>
  <si>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</si>
  <si>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</si>
  <si>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</si>
  <si>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</si>
  <si>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</si>
  <si>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</si>
  <si>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</si>
  <si>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</si>
  <si>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</si>
  <si>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</si>
  <si>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</si>
  <si>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</si>
  <si>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</si>
  <si>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</si>
  <si>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</si>
  <si>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</si>
  <si>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</si>
  <si>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</si>
  <si>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</si>
  <si>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</si>
  <si>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</si>
  <si>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</si>
  <si>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</si>
  <si>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</si>
  <si>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</si>
  <si>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</si>
  <si>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</si>
  <si>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</si>
  <si>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</si>
  <si>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</si>
  <si>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</si>
  <si>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</si>
  <si>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</si>
  <si>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</si>
  <si>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</si>
  <si>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</si>
  <si>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</si>
  <si>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</si>
  <si>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</si>
  <si>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</si>
  <si>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</si>
  <si>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</si>
  <si>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</si>
  <si>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</si>
  <si>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</si>
  <si>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</si>
  <si>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</si>
  <si>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</si>
  <si>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</si>
  <si>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</si>
  <si>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</si>
  <si>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</si>
  <si>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</si>
  <si>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</si>
  <si>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</si>
  <si>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</si>
  <si>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</si>
  <si>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</si>
  <si>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</si>
  <si>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</si>
  <si>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</si>
  <si>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</si>
  <si>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</si>
  <si>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</si>
  <si>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</si>
  <si>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</si>
  <si>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</si>
  <si>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</si>
  <si>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</si>
  <si>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</si>
  <si>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</si>
  <si>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</si>
  <si>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</si>
  <si>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</si>
  <si>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</si>
  <si>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</si>
  <si>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</si>
  <si>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</si>
  <si>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</si>
  <si>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</si>
  <si>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</si>
  <si>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</si>
  <si>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</si>
  <si>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</si>
  <si>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</si>
  <si>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</si>
  <si>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</si>
  <si>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</si>
  <si>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</si>
  <si>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</si>
  <si>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</si>
  <si>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</si>
  <si>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</si>
  <si>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</si>
  <si>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</si>
  <si>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</si>
  <si>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</si>
  <si>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</si>
  <si>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</si>
  <si>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</si>
  <si>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</si>
  <si>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</si>
  <si>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</si>
  <si>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</si>
  <si>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</si>
  <si>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</si>
  <si>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</si>
  <si>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</si>
  <si>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</si>
  <si>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</si>
  <si>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</si>
  <si>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</si>
  <si>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</si>
  <si>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</si>
  <si>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</si>
  <si>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</si>
  <si>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</si>
  <si>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</si>
  <si>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</si>
  <si>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</si>
  <si>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</si>
  <si>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Хипокредит АД</t>
  </si>
  <si>
    <t>1174/1;1174/3;1174/6</t>
  </si>
  <si>
    <t>Забележка: Да се посочи метода на осчетоводяване на инвестициите - Себестойностен метод</t>
  </si>
  <si>
    <t>Дата на съставяне: 15.08.2013</t>
  </si>
  <si>
    <t xml:space="preserve">Дата на съставяне: 15.08.2013                      </t>
  </si>
  <si>
    <t xml:space="preserve">Дата  на съставяне: 15.08.2013                                                                                                                         </t>
  </si>
  <si>
    <t xml:space="preserve">Дата на съставяне: 15.08.2013           </t>
  </si>
  <si>
    <t>консолидиран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</si>
</sst>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/m/yyyy&quot; &quot;&quot;г.&quot;;@"/>
    <numFmt numFmtId="173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90" zoomScaleNormal="90" zoomScalePageLayoutView="0" workbookViewId="0" topLeftCell="A1">
      <selection activeCell="E5" sqref="E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864</v>
      </c>
      <c r="F3" s="217" t="s">
        <v>2</v>
      </c>
      <c r="G3" s="172"/>
      <c r="H3" s="461">
        <v>131241783</v>
      </c>
    </row>
    <row r="4" spans="1:8" ht="15">
      <c r="A4" s="576" t="s">
        <v>3</v>
      </c>
      <c r="B4" s="582"/>
      <c r="C4" s="582"/>
      <c r="D4" s="582"/>
      <c r="E4" s="504" t="s">
        <v>871</v>
      </c>
      <c r="F4" s="578" t="s">
        <v>4</v>
      </c>
      <c r="G4" s="579"/>
      <c r="H4" s="461" t="s">
        <v>865</v>
      </c>
    </row>
    <row r="5" spans="1:8" ht="15">
      <c r="A5" s="576" t="s">
        <v>5</v>
      </c>
      <c r="B5" s="577"/>
      <c r="C5" s="577"/>
      <c r="D5" s="577"/>
      <c r="E5" s="505">
        <v>41455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7000</v>
      </c>
      <c r="H11" s="152">
        <v>7000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7000</v>
      </c>
      <c r="H12" s="153">
        <v>7000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7000</v>
      </c>
      <c r="H17" s="154">
        <f>H11+H14+H15+H16</f>
        <v>7000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935</v>
      </c>
      <c r="H21" s="156">
        <f>SUM(H22:H24)</f>
        <v>935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923</v>
      </c>
      <c r="H22" s="152">
        <v>923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12</v>
      </c>
      <c r="H24" s="152">
        <v>12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935</v>
      </c>
      <c r="H25" s="154">
        <f>H19+H20+H21</f>
        <v>935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1476</v>
      </c>
      <c r="H27" s="154">
        <f>SUM(H28:H30)</f>
        <v>1456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1476</v>
      </c>
      <c r="H28" s="152">
        <v>1456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20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f>-210-10</f>
        <v>-220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1256</v>
      </c>
      <c r="H33" s="154">
        <f>H27+H31+H32</f>
        <v>1476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9191</v>
      </c>
      <c r="H36" s="154">
        <f>H25+H17+H33</f>
        <v>9411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194</v>
      </c>
      <c r="H39" s="158">
        <v>198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2262</v>
      </c>
      <c r="H43" s="152">
        <v>2262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>
        <v>587</v>
      </c>
      <c r="E47" s="251" t="s">
        <v>145</v>
      </c>
      <c r="F47" s="242" t="s">
        <v>146</v>
      </c>
      <c r="G47" s="152">
        <v>25973</v>
      </c>
      <c r="H47" s="152">
        <v>30120</v>
      </c>
      <c r="M47" s="157"/>
    </row>
    <row r="48" spans="1:8" ht="15">
      <c r="A48" s="235" t="s">
        <v>147</v>
      </c>
      <c r="B48" s="244" t="s">
        <v>148</v>
      </c>
      <c r="C48" s="151">
        <v>26706</v>
      </c>
      <c r="D48" s="151">
        <v>29035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28235</v>
      </c>
      <c r="H49" s="154">
        <f>SUM(H43:H48)</f>
        <v>32382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26706</v>
      </c>
      <c r="D51" s="155">
        <f>SUM(D47:D50)</f>
        <v>29622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26706</v>
      </c>
      <c r="D55" s="155">
        <f>D19+D20+D21+D27+D32+D45+D51+D53+D54</f>
        <v>29622</v>
      </c>
      <c r="E55" s="237" t="s">
        <v>172</v>
      </c>
      <c r="F55" s="261" t="s">
        <v>173</v>
      </c>
      <c r="G55" s="154">
        <f>G49+G51+G52+G53+G54</f>
        <v>28235</v>
      </c>
      <c r="H55" s="154">
        <f>H49+H51+H52+H53+H54</f>
        <v>32382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416</v>
      </c>
      <c r="H61" s="154">
        <f>SUM(H62:H68)</f>
        <v>351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393</v>
      </c>
      <c r="H62" s="152">
        <v>342</v>
      </c>
    </row>
    <row r="63" spans="1:13" ht="15">
      <c r="A63" s="235" t="s">
        <v>195</v>
      </c>
      <c r="B63" s="241" t="s">
        <v>196</v>
      </c>
      <c r="C63" s="151">
        <v>3252</v>
      </c>
      <c r="D63" s="151">
        <v>2626</v>
      </c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3252</v>
      </c>
      <c r="D64" s="155">
        <f>SUM(D58:D63)</f>
        <v>2626</v>
      </c>
      <c r="E64" s="237" t="s">
        <v>200</v>
      </c>
      <c r="F64" s="242" t="s">
        <v>201</v>
      </c>
      <c r="G64" s="152">
        <v>23</v>
      </c>
      <c r="H64" s="152">
        <f>6+1</f>
        <v>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>
        <v>2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43</v>
      </c>
      <c r="H69" s="152">
        <v>675</v>
      </c>
    </row>
    <row r="70" spans="1:8" ht="15">
      <c r="A70" s="235" t="s">
        <v>218</v>
      </c>
      <c r="B70" s="241" t="s">
        <v>219</v>
      </c>
      <c r="C70" s="151">
        <v>2138</v>
      </c>
      <c r="D70" s="151">
        <v>1911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4811</v>
      </c>
      <c r="D71" s="151">
        <v>3850</v>
      </c>
      <c r="E71" s="253" t="s">
        <v>46</v>
      </c>
      <c r="F71" s="273" t="s">
        <v>224</v>
      </c>
      <c r="G71" s="161">
        <f>G59+G60+G61+G69+G70</f>
        <v>459</v>
      </c>
      <c r="H71" s="161">
        <f>H59+H60+H61+H69+H70</f>
        <v>1026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56</v>
      </c>
      <c r="D72" s="151">
        <v>56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</v>
      </c>
      <c r="D74" s="151">
        <f>220+10</f>
        <v>230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7008</v>
      </c>
      <c r="D75" s="155">
        <f>SUM(D67:D74)</f>
        <v>6047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459</v>
      </c>
      <c r="H79" s="162">
        <f>H71+H74+H75+H76</f>
        <v>1026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f>444+653</f>
        <v>1097</v>
      </c>
      <c r="D88" s="151">
        <f>1176+660</f>
        <v>1836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16</v>
      </c>
      <c r="D89" s="151">
        <v>2873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1113</v>
      </c>
      <c r="D91" s="155">
        <f>SUM(D87:D90)</f>
        <v>4709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>
        <v>13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11373</v>
      </c>
      <c r="D93" s="155">
        <f>D64+D75+D84+D91+D92</f>
        <v>13395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38079</v>
      </c>
      <c r="D94" s="164">
        <f>D93+D55</f>
        <v>43017</v>
      </c>
      <c r="E94" s="449" t="s">
        <v>270</v>
      </c>
      <c r="F94" s="289" t="s">
        <v>271</v>
      </c>
      <c r="G94" s="165">
        <f>G36+G39+G55+G79</f>
        <v>38079</v>
      </c>
      <c r="H94" s="165">
        <f>H36+H39+H55+H79</f>
        <v>43017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867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856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21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31">
      <selection activeCell="G41" sqref="G4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Хипокредит АД</v>
      </c>
      <c r="C2" s="585"/>
      <c r="D2" s="585"/>
      <c r="E2" s="585"/>
      <c r="F2" s="587" t="s">
        <v>2</v>
      </c>
      <c r="G2" s="587"/>
      <c r="H2" s="526">
        <f>'справка №1-БАЛАНС'!H3</f>
        <v>131241783</v>
      </c>
    </row>
    <row r="3" spans="1:8" ht="30">
      <c r="A3" s="467" t="s">
        <v>275</v>
      </c>
      <c r="B3" s="585" t="str">
        <f>'справка №1-БАЛАНС'!E4</f>
        <v>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1174/1;1174/3;1174/6</v>
      </c>
    </row>
    <row r="4" spans="1:8" ht="17.25" customHeight="1">
      <c r="A4" s="467" t="s">
        <v>5</v>
      </c>
      <c r="B4" s="586">
        <f>'справка №1-БАЛАНС'!E5</f>
        <v>41455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f>95+13+4</f>
        <v>112</v>
      </c>
      <c r="D10" s="46">
        <v>80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>
        <v>24</v>
      </c>
    </row>
    <row r="12" spans="1:8" ht="12">
      <c r="A12" s="298" t="s">
        <v>295</v>
      </c>
      <c r="B12" s="299" t="s">
        <v>296</v>
      </c>
      <c r="C12" s="46">
        <f>44+9</f>
        <v>53</v>
      </c>
      <c r="D12" s="46">
        <v>41</v>
      </c>
      <c r="E12" s="300" t="s">
        <v>78</v>
      </c>
      <c r="F12" s="549" t="s">
        <v>297</v>
      </c>
      <c r="G12" s="550">
        <v>25</v>
      </c>
      <c r="H12" s="550">
        <v>304</v>
      </c>
    </row>
    <row r="13" spans="1:18" ht="12">
      <c r="A13" s="298" t="s">
        <v>298</v>
      </c>
      <c r="B13" s="299" t="s">
        <v>299</v>
      </c>
      <c r="C13" s="46">
        <f>5+1</f>
        <v>6</v>
      </c>
      <c r="D13" s="46">
        <v>5</v>
      </c>
      <c r="E13" s="301" t="s">
        <v>51</v>
      </c>
      <c r="F13" s="551" t="s">
        <v>300</v>
      </c>
      <c r="G13" s="548">
        <f>SUM(G9:G12)</f>
        <v>25</v>
      </c>
      <c r="H13" s="548">
        <f>SUM(H9:H12)</f>
        <v>328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>
        <v>66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/>
      <c r="D16" s="47">
        <v>1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171</v>
      </c>
      <c r="D19" s="49">
        <f>SUM(D9:D15)+D16</f>
        <v>193</v>
      </c>
      <c r="E19" s="304" t="s">
        <v>317</v>
      </c>
      <c r="F19" s="552" t="s">
        <v>318</v>
      </c>
      <c r="G19" s="550">
        <f>921+13</f>
        <v>934</v>
      </c>
      <c r="H19" s="550">
        <v>1520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1000</v>
      </c>
      <c r="D22" s="46">
        <v>1185</v>
      </c>
      <c r="E22" s="304" t="s">
        <v>326</v>
      </c>
      <c r="F22" s="552" t="s">
        <v>327</v>
      </c>
      <c r="G22" s="550">
        <v>1</v>
      </c>
      <c r="H22" s="550">
        <v>1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5</v>
      </c>
      <c r="H23" s="550">
        <v>7</v>
      </c>
    </row>
    <row r="24" spans="1:18" ht="12">
      <c r="A24" s="298" t="s">
        <v>332</v>
      </c>
      <c r="B24" s="305" t="s">
        <v>333</v>
      </c>
      <c r="C24" s="46">
        <v>1</v>
      </c>
      <c r="D24" s="46">
        <v>1</v>
      </c>
      <c r="E24" s="301" t="s">
        <v>103</v>
      </c>
      <c r="F24" s="554" t="s">
        <v>334</v>
      </c>
      <c r="G24" s="548">
        <f>SUM(G19:G23)</f>
        <v>940</v>
      </c>
      <c r="H24" s="548">
        <f>SUM(H19:H23)</f>
        <v>1528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17</v>
      </c>
      <c r="D25" s="46">
        <v>22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1018</v>
      </c>
      <c r="D26" s="49">
        <f>SUM(D22:D25)</f>
        <v>1208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1189</v>
      </c>
      <c r="D28" s="50">
        <f>D26+D19</f>
        <v>1401</v>
      </c>
      <c r="E28" s="127" t="s">
        <v>339</v>
      </c>
      <c r="F28" s="554" t="s">
        <v>340</v>
      </c>
      <c r="G28" s="548">
        <f>G13+G15+G24</f>
        <v>965</v>
      </c>
      <c r="H28" s="548">
        <f>H13+H15+H24</f>
        <v>1856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455</v>
      </c>
      <c r="E30" s="127" t="s">
        <v>343</v>
      </c>
      <c r="F30" s="554" t="s">
        <v>344</v>
      </c>
      <c r="G30" s="53">
        <f>IF((C28-G28)&gt;0,C28-G28,0)</f>
        <v>224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1189</v>
      </c>
      <c r="D33" s="49">
        <f>D28+D31+D32</f>
        <v>1401</v>
      </c>
      <c r="E33" s="127" t="s">
        <v>353</v>
      </c>
      <c r="F33" s="554" t="s">
        <v>354</v>
      </c>
      <c r="G33" s="53">
        <f>G32+G31+G28</f>
        <v>965</v>
      </c>
      <c r="H33" s="53">
        <f>H32+H31+H28</f>
        <v>1856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455</v>
      </c>
      <c r="E34" s="128" t="s">
        <v>357</v>
      </c>
      <c r="F34" s="554" t="s">
        <v>358</v>
      </c>
      <c r="G34" s="548">
        <f>IF((C33-G33)&gt;0,C33-G33,0)</f>
        <v>224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45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>
        <v>45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410</v>
      </c>
      <c r="E39" s="313" t="s">
        <v>369</v>
      </c>
      <c r="F39" s="558" t="s">
        <v>370</v>
      </c>
      <c r="G39" s="559">
        <f>IF(G34&gt;0,IF(C35+G34&lt;0,0,C35+G34),IF(C34-C35&lt;0,C35-C34,0))</f>
        <v>224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>
        <v>2</v>
      </c>
      <c r="E40" s="127" t="s">
        <v>371</v>
      </c>
      <c r="F40" s="558" t="s">
        <v>373</v>
      </c>
      <c r="G40" s="550">
        <v>4</v>
      </c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408</v>
      </c>
      <c r="E41" s="127" t="s">
        <v>376</v>
      </c>
      <c r="F41" s="571" t="s">
        <v>377</v>
      </c>
      <c r="G41" s="52">
        <f>IF(C39=0,IF(G39-G40&gt;0,G39-G40+C40,0),IF(C39-C40&lt;0,C40-C39+G40,0))</f>
        <v>220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1189</v>
      </c>
      <c r="D42" s="53">
        <f>D33+D35+D39</f>
        <v>1856</v>
      </c>
      <c r="E42" s="128" t="s">
        <v>380</v>
      </c>
      <c r="F42" s="129" t="s">
        <v>381</v>
      </c>
      <c r="G42" s="53">
        <f>G39+G33</f>
        <v>1189</v>
      </c>
      <c r="H42" s="53">
        <f>H39+H33</f>
        <v>1856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862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41501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5">
      <selection activeCell="C45" sqref="C45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Хипокредит АД</v>
      </c>
      <c r="C4" s="541" t="s">
        <v>2</v>
      </c>
      <c r="D4" s="541">
        <f>'справка №1-БАЛАНС'!H3</f>
        <v>131241783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1174/1;1174/3;1174/6</v>
      </c>
    </row>
    <row r="6" spans="1:6" ht="12" customHeight="1">
      <c r="A6" s="471" t="s">
        <v>5</v>
      </c>
      <c r="B6" s="506">
        <f>'справка №1-БАЛАНС'!E5</f>
        <v>41455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23</v>
      </c>
      <c r="D10" s="54">
        <v>322</v>
      </c>
      <c r="E10" s="130"/>
      <c r="F10" s="130"/>
    </row>
    <row r="11" spans="1:13" ht="12">
      <c r="A11" s="332" t="s">
        <v>389</v>
      </c>
      <c r="B11" s="333" t="s">
        <v>390</v>
      </c>
      <c r="C11" s="54">
        <f>-609-20</f>
        <v>-629</v>
      </c>
      <c r="D11" s="54">
        <v>-79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f>-57-10</f>
        <v>-67</v>
      </c>
      <c r="D13" s="54">
        <v>-54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-23</v>
      </c>
      <c r="D14" s="54">
        <v>-10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>
        <v>-23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f>19+23</f>
        <v>42</v>
      </c>
      <c r="D16" s="54">
        <v>33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282</v>
      </c>
      <c r="D19" s="54">
        <v>-14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-372</v>
      </c>
      <c r="D20" s="55">
        <f>SUM(D10:D19)</f>
        <v>175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>
        <v>-61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1830</v>
      </c>
      <c r="D25" s="54">
        <v>1430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674</v>
      </c>
      <c r="D26" s="54">
        <v>1035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2504</v>
      </c>
      <c r="D32" s="55">
        <f>SUM(D22:D31)</f>
        <v>2404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-4147</v>
      </c>
      <c r="D37" s="54">
        <v>-685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-1581</v>
      </c>
      <c r="D39" s="54">
        <v>-1198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-5728</v>
      </c>
      <c r="D42" s="55">
        <f>SUM(D34:D41)</f>
        <v>-1883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-3596</v>
      </c>
      <c r="D43" s="55">
        <f>D42+D32+D20</f>
        <v>696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4709</v>
      </c>
      <c r="D44" s="132">
        <v>3322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1113</v>
      </c>
      <c r="D45" s="55">
        <f>D44+D43</f>
        <v>4018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6">
      <selection activeCell="H12" sqref="H12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Хипокредит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131241783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1174/1;1174/3;1174/6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41455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7000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923</v>
      </c>
      <c r="G11" s="58">
        <f>'справка №1-БАЛАНС'!H23</f>
        <v>0</v>
      </c>
      <c r="H11" s="60">
        <v>12</v>
      </c>
      <c r="I11" s="58">
        <f>'справка №1-БАЛАНС'!H28+'справка №1-БАЛАНС'!H31</f>
        <v>1476</v>
      </c>
      <c r="J11" s="58">
        <f>'справка №1-БАЛАНС'!H29+'справка №1-БАЛАНС'!H32</f>
        <v>0</v>
      </c>
      <c r="K11" s="60"/>
      <c r="L11" s="344">
        <f>SUM(C11:K11)</f>
        <v>9411</v>
      </c>
      <c r="M11" s="58">
        <f>'справка №1-БАЛАНС'!H39</f>
        <v>198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923</v>
      </c>
      <c r="G15" s="61">
        <f t="shared" si="2"/>
        <v>0</v>
      </c>
      <c r="H15" s="61">
        <f t="shared" si="2"/>
        <v>12</v>
      </c>
      <c r="I15" s="61">
        <f t="shared" si="2"/>
        <v>1476</v>
      </c>
      <c r="J15" s="61">
        <f t="shared" si="2"/>
        <v>0</v>
      </c>
      <c r="K15" s="61">
        <f t="shared" si="2"/>
        <v>0</v>
      </c>
      <c r="L15" s="344">
        <f t="shared" si="1"/>
        <v>9411</v>
      </c>
      <c r="M15" s="61">
        <f t="shared" si="2"/>
        <v>198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-220</v>
      </c>
      <c r="K16" s="60"/>
      <c r="L16" s="344">
        <f t="shared" si="1"/>
        <v>-220</v>
      </c>
      <c r="M16" s="60">
        <v>-4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923</v>
      </c>
      <c r="G29" s="59">
        <f t="shared" si="6"/>
        <v>0</v>
      </c>
      <c r="H29" s="59">
        <f t="shared" si="6"/>
        <v>12</v>
      </c>
      <c r="I29" s="59">
        <f t="shared" si="6"/>
        <v>1476</v>
      </c>
      <c r="J29" s="59">
        <f t="shared" si="6"/>
        <v>-220</v>
      </c>
      <c r="K29" s="59">
        <f t="shared" si="6"/>
        <v>0</v>
      </c>
      <c r="L29" s="344">
        <f t="shared" si="1"/>
        <v>9191</v>
      </c>
      <c r="M29" s="59">
        <f t="shared" si="6"/>
        <v>194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7000</v>
      </c>
      <c r="D32" s="59">
        <f t="shared" si="7"/>
        <v>0</v>
      </c>
      <c r="E32" s="59">
        <f t="shared" si="7"/>
        <v>0</v>
      </c>
      <c r="F32" s="59">
        <f t="shared" si="7"/>
        <v>923</v>
      </c>
      <c r="G32" s="59">
        <f t="shared" si="7"/>
        <v>0</v>
      </c>
      <c r="H32" s="59">
        <f t="shared" si="7"/>
        <v>12</v>
      </c>
      <c r="I32" s="59">
        <f t="shared" si="7"/>
        <v>1476</v>
      </c>
      <c r="J32" s="59">
        <f t="shared" si="7"/>
        <v>-220</v>
      </c>
      <c r="K32" s="59">
        <f t="shared" si="7"/>
        <v>0</v>
      </c>
      <c r="L32" s="344">
        <f t="shared" si="1"/>
        <v>9191</v>
      </c>
      <c r="M32" s="59">
        <f>M29+M30+M31</f>
        <v>194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863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9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384</v>
      </c>
      <c r="B2" s="610"/>
      <c r="C2" s="611" t="str">
        <f>'справка №1-БАЛАНС'!E3</f>
        <v>Хипокредит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131241783</v>
      </c>
      <c r="P2" s="483"/>
      <c r="Q2" s="483"/>
      <c r="R2" s="526"/>
    </row>
    <row r="3" spans="1:18" ht="15">
      <c r="A3" s="609" t="s">
        <v>5</v>
      </c>
      <c r="B3" s="610"/>
      <c r="C3" s="612">
        <f>'справка №1-БАЛАНС'!E5</f>
        <v>41455</v>
      </c>
      <c r="D3" s="612"/>
      <c r="E3" s="612"/>
      <c r="F3" s="485"/>
      <c r="G3" s="485"/>
      <c r="H3" s="485"/>
      <c r="I3" s="485"/>
      <c r="J3" s="485"/>
      <c r="K3" s="485"/>
      <c r="L3" s="485"/>
      <c r="M3" s="599" t="s">
        <v>4</v>
      </c>
      <c r="N3" s="599"/>
      <c r="O3" s="482" t="str">
        <f>'справка №1-БАЛАНС'!H4</f>
        <v>1174/1;1174/3;1174/6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3" t="s">
        <v>464</v>
      </c>
      <c r="B5" s="604"/>
      <c r="C5" s="607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7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7" t="s">
        <v>530</v>
      </c>
      <c r="R5" s="597" t="s">
        <v>531</v>
      </c>
    </row>
    <row r="6" spans="1:18" s="100" customFormat="1" ht="48">
      <c r="A6" s="605"/>
      <c r="B6" s="606"/>
      <c r="C6" s="608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598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598"/>
      <c r="R6" s="598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</v>
      </c>
      <c r="E11" s="189"/>
      <c r="F11" s="189"/>
      <c r="G11" s="74">
        <f t="shared" si="2"/>
        <v>1</v>
      </c>
      <c r="H11" s="65"/>
      <c r="I11" s="65"/>
      <c r="J11" s="74">
        <f t="shared" si="3"/>
        <v>1</v>
      </c>
      <c r="K11" s="65">
        <v>1</v>
      </c>
      <c r="L11" s="65"/>
      <c r="M11" s="65"/>
      <c r="N11" s="74">
        <f t="shared" si="4"/>
        <v>1</v>
      </c>
      <c r="O11" s="65"/>
      <c r="P11" s="65"/>
      <c r="Q11" s="74">
        <f t="shared" si="0"/>
        <v>1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1</v>
      </c>
      <c r="E17" s="194">
        <f>SUM(E9:E16)</f>
        <v>0</v>
      </c>
      <c r="F17" s="194">
        <f>SUM(F9:F16)</f>
        <v>0</v>
      </c>
      <c r="G17" s="74">
        <f t="shared" si="2"/>
        <v>1</v>
      </c>
      <c r="H17" s="75">
        <f>SUM(H9:H16)</f>
        <v>0</v>
      </c>
      <c r="I17" s="75">
        <f>SUM(I9:I16)</f>
        <v>0</v>
      </c>
      <c r="J17" s="74">
        <f t="shared" si="3"/>
        <v>1</v>
      </c>
      <c r="K17" s="75">
        <f>SUM(K9:K16)</f>
        <v>1</v>
      </c>
      <c r="L17" s="75">
        <f>SUM(L9:L16)</f>
        <v>0</v>
      </c>
      <c r="M17" s="75">
        <f>SUM(M9:M16)</f>
        <v>0</v>
      </c>
      <c r="N17" s="74">
        <f t="shared" si="4"/>
        <v>1</v>
      </c>
      <c r="O17" s="75">
        <f>SUM(O9:O16)</f>
        <v>0</v>
      </c>
      <c r="P17" s="75">
        <f>SUM(P9:P16)</f>
        <v>0</v>
      </c>
      <c r="Q17" s="74">
        <f t="shared" si="5"/>
        <v>1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1</v>
      </c>
      <c r="H40" s="438">
        <f t="shared" si="13"/>
        <v>0</v>
      </c>
      <c r="I40" s="438">
        <f t="shared" si="13"/>
        <v>0</v>
      </c>
      <c r="J40" s="438">
        <f t="shared" si="13"/>
        <v>1</v>
      </c>
      <c r="K40" s="438">
        <f t="shared" si="13"/>
        <v>1</v>
      </c>
      <c r="L40" s="438">
        <f t="shared" si="13"/>
        <v>0</v>
      </c>
      <c r="M40" s="438">
        <f t="shared" si="13"/>
        <v>0</v>
      </c>
      <c r="N40" s="438">
        <f t="shared" si="13"/>
        <v>1</v>
      </c>
      <c r="O40" s="438">
        <f t="shared" si="13"/>
        <v>0</v>
      </c>
      <c r="P40" s="438">
        <f t="shared" si="13"/>
        <v>0</v>
      </c>
      <c r="Q40" s="438">
        <f t="shared" si="13"/>
        <v>1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0"/>
      <c r="L44" s="600"/>
      <c r="M44" s="600"/>
      <c r="N44" s="600"/>
      <c r="O44" s="601" t="s">
        <v>782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2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Хипокредит АД</v>
      </c>
      <c r="C3" s="620"/>
      <c r="D3" s="526" t="s">
        <v>2</v>
      </c>
      <c r="E3" s="107">
        <f>'справка №1-БАЛАНС'!H3</f>
        <v>131241783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41455</v>
      </c>
      <c r="C4" s="618"/>
      <c r="D4" s="527" t="s">
        <v>4</v>
      </c>
      <c r="E4" s="107" t="str">
        <f>'справка №1-БАЛАНС'!H4</f>
        <v>1174/1;1174/3;1174/6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26706</v>
      </c>
      <c r="D15" s="108">
        <v>2953</v>
      </c>
      <c r="E15" s="120">
        <f t="shared" si="0"/>
        <v>23753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26706</v>
      </c>
      <c r="D19" s="104">
        <f>D11+D15+D16</f>
        <v>2953</v>
      </c>
      <c r="E19" s="118">
        <f>E11+E15+E16</f>
        <v>23753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2138</v>
      </c>
      <c r="D30" s="108">
        <v>2138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4811</v>
      </c>
      <c r="D32" s="108">
        <v>4811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56</v>
      </c>
      <c r="D33" s="105">
        <f>SUM(D34:D37)</f>
        <v>56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56</v>
      </c>
      <c r="D34" s="108">
        <v>56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3</v>
      </c>
      <c r="D38" s="105">
        <f>SUM(D39:D42)</f>
        <v>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3</v>
      </c>
      <c r="D42" s="108">
        <v>3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7008</v>
      </c>
      <c r="D43" s="104">
        <f>D24+D28+D29+D31+D30+D32+D33+D38</f>
        <v>7008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33714</v>
      </c>
      <c r="D44" s="103">
        <f>D43+D21+D19+D9</f>
        <v>9961</v>
      </c>
      <c r="E44" s="118">
        <f>E43+E21+E19+E9</f>
        <v>23753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2262</v>
      </c>
      <c r="D52" s="103">
        <f>SUM(D53:D55)</f>
        <v>0</v>
      </c>
      <c r="E52" s="119">
        <f>C52-D52</f>
        <v>2262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2262</v>
      </c>
      <c r="D53" s="108"/>
      <c r="E53" s="119">
        <f>C53-D53</f>
        <v>2262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25973</v>
      </c>
      <c r="D63" s="108"/>
      <c r="E63" s="119">
        <f t="shared" si="1"/>
        <v>25973</v>
      </c>
      <c r="F63" s="110">
        <v>29562</v>
      </c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28235</v>
      </c>
      <c r="D66" s="103">
        <f>D52+D56+D61+D62+D63+D64</f>
        <v>0</v>
      </c>
      <c r="E66" s="119">
        <f t="shared" si="1"/>
        <v>28235</v>
      </c>
      <c r="F66" s="103">
        <f>F52+F56+F61+F62+F63+F64</f>
        <v>29562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393</v>
      </c>
      <c r="D71" s="105">
        <f>SUM(D72:D74)</f>
        <v>393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393</v>
      </c>
      <c r="D74" s="108">
        <v>393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29</v>
      </c>
      <c r="D80" s="103">
        <f>SUM(D81:D84)</f>
        <v>29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>
        <v>29</v>
      </c>
      <c r="D82" s="108">
        <v>29</v>
      </c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23</v>
      </c>
      <c r="D85" s="104">
        <f>SUM(D86:D90)+D94</f>
        <v>23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23</v>
      </c>
      <c r="D87" s="108">
        <v>23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14</v>
      </c>
      <c r="D95" s="108">
        <v>14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459</v>
      </c>
      <c r="D96" s="104">
        <f>D85+D80+D75+D71+D95</f>
        <v>459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28694</v>
      </c>
      <c r="D97" s="104">
        <f>D96+D68+D66</f>
        <v>459</v>
      </c>
      <c r="E97" s="104">
        <f>E96+E68+E66</f>
        <v>28235</v>
      </c>
      <c r="F97" s="104">
        <f>F96+F68+F66</f>
        <v>29562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867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0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Хипокредит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131241783</v>
      </c>
    </row>
    <row r="5" spans="1:9" ht="15">
      <c r="A5" s="501" t="s">
        <v>5</v>
      </c>
      <c r="B5" s="622">
        <f>'справка №1-БАЛАНС'!E5</f>
        <v>41455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1174/1;1174/3;1174/6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867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2" sqref="A1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Хипокредит АД</v>
      </c>
      <c r="C5" s="628"/>
      <c r="D5" s="628"/>
      <c r="E5" s="570" t="s">
        <v>2</v>
      </c>
      <c r="F5" s="451">
        <f>'справка №1-БАЛАНС'!H3</f>
        <v>131241783</v>
      </c>
    </row>
    <row r="6" spans="1:13" ht="15" customHeight="1">
      <c r="A6" s="27" t="s">
        <v>823</v>
      </c>
      <c r="B6" s="629">
        <f>'справка №1-БАЛАНС'!E5</f>
        <v>41455</v>
      </c>
      <c r="C6" s="629"/>
      <c r="D6" s="510"/>
      <c r="E6" s="569" t="s">
        <v>4</v>
      </c>
      <c r="F6" s="511" t="str">
        <f>'справка №1-БАЛАНС'!H4</f>
        <v>1174/1;1174/3;1174/6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867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TBI Leasing EAD</cp:lastModifiedBy>
  <cp:lastPrinted>2012-07-13T11:26:32Z</cp:lastPrinted>
  <dcterms:created xsi:type="dcterms:W3CDTF">2000-06-29T12:02:40Z</dcterms:created>
  <dcterms:modified xsi:type="dcterms:W3CDTF">2013-08-22T10:30:27Z</dcterms:modified>
  <cp:category/>
  <cp:version/>
  <cp:contentType/>
  <cp:contentStatus/>
</cp:coreProperties>
</file>