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<sst xmlns="http://schemas.openxmlformats.org/spreadsheetml/2006/main" count="1061" uniqueCount="874">
  <si>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</si>
  <si>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</si>
  <si>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</si>
  <si>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</si>
  <si>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</si>
  <si>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</si>
  <si>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</si>
  <si>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</si>
  <si>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</si>
  <si>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</si>
  <si>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</si>
  <si>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</si>
  <si>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</si>
  <si>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</si>
  <si>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</si>
  <si>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</si>
  <si>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</si>
  <si>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</si>
  <si>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</si>
  <si>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</si>
  <si>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</si>
  <si>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</si>
  <si>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</si>
  <si>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</si>
  <si>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</si>
  <si>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</si>
  <si>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</si>
  <si>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</si>
  <si>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</si>
  <si>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</si>
  <si>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</si>
  <si>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</si>
  <si>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</si>
  <si>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</si>
  <si>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</si>
  <si>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</si>
  <si>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</si>
  <si>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</si>
  <si>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</si>
  <si>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</si>
  <si>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</si>
  <si>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</si>
  <si>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</si>
  <si>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</si>
  <si>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</si>
  <si>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</si>
  <si>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</si>
  <si>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</si>
  <si>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</si>
  <si>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</si>
  <si>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</si>
  <si>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</si>
  <si>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</si>
  <si>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</si>
  <si>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</si>
  <si>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</si>
  <si>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</si>
  <si>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</si>
  <si>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</si>
  <si>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</si>
  <si>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</si>
  <si>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</si>
  <si>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</si>
  <si>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</si>
  <si>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</si>
  <si>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</si>
  <si>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</si>
  <si>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</si>
  <si>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</si>
  <si>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</si>
  <si>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</si>
  <si>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</si>
  <si>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</si>
  <si>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</si>
  <si>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</si>
  <si>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</si>
  <si>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</si>
  <si>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</si>
  <si>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</si>
  <si>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</si>
  <si>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</si>
  <si>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</si>
  <si>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</si>
  <si>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</si>
  <si>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</si>
  <si>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</si>
  <si>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</si>
  <si>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</si>
  <si>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</si>
  <si>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</si>
  <si>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</si>
  <si>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</si>
  <si>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</si>
  <si>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</si>
  <si>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</si>
  <si>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</si>
  <si>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</si>
  <si>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</si>
  <si>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</si>
  <si>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</si>
  <si>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</si>
  <si>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</si>
  <si>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</si>
  <si>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</si>
  <si>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</si>
  <si>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</si>
  <si>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</si>
  <si>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</si>
  <si>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</si>
  <si>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</si>
  <si>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</si>
  <si>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</si>
  <si>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</si>
  <si>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</si>
  <si>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</si>
  <si>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</si>
  <si>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</si>
  <si>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</si>
  <si>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</si>
  <si>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</si>
  <si>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</si>
  <si>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</si>
  <si>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</si>
  <si>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</si>
  <si>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</si>
  <si>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</si>
  <si>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</si>
  <si>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</si>
  <si>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</si>
  <si>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</si>
  <si>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</si>
  <si>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</si>
  <si>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</si>
  <si>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</si>
  <si>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</si>
  <si>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</si>
  <si>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</si>
  <si>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</si>
  <si>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</si>
  <si>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</si>
  <si>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</si>
  <si>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</si>
  <si>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</si>
  <si>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</si>
  <si>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</si>
  <si>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</si>
  <si>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</si>
  <si>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</si>
  <si>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</si>
  <si>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</si>
  <si>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</si>
  <si>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</si>
  <si>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</si>
  <si>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</si>
  <si>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</si>
  <si>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</si>
  <si>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</si>
  <si>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</si>
  <si>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</si>
  <si>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</si>
  <si>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</si>
  <si>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</si>
  <si>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</si>
  <si>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</si>
  <si>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</si>
  <si>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</si>
  <si>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</si>
  <si>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</si>
  <si>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</si>
  <si>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</si>
  <si>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</si>
  <si>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</si>
  <si>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</si>
  <si>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</si>
  <si>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</si>
  <si>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</si>
  <si>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</si>
  <si>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</si>
  <si>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</si>
  <si>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</si>
  <si>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</si>
  <si>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</si>
  <si>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</si>
  <si>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</si>
  <si>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</si>
  <si>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</si>
  <si>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</si>
  <si>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</si>
  <si>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</si>
  <si>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</si>
  <si>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</si>
  <si>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</si>
  <si>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</si>
  <si>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</si>
  <si>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</si>
  <si>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</si>
  <si>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</si>
  <si>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</si>
  <si>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</si>
  <si>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</si>
  <si>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</si>
  <si>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</si>
  <si>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</si>
  <si>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</si>
  <si>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</si>
  <si>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</si>
  <si>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</si>
  <si>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</si>
  <si>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</si>
  <si>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</si>
  <si>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</si>
  <si>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</si>
  <si>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</si>
  <si>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</si>
  <si>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</si>
  <si>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</si>
  <si>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</si>
  <si>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</si>
  <si>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</si>
  <si>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</si>
  <si>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</si>
  <si>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</si>
  <si>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</si>
  <si>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</si>
  <si>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</si>
  <si>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</si>
  <si>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</si>
  <si>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</si>
  <si>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</si>
  <si>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</si>
  <si>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</si>
  <si>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</si>
  <si>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</si>
  <si>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</si>
  <si>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</si>
  <si>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</si>
  <si>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</si>
  <si>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</si>
  <si>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</si>
  <si>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</si>
  <si>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</si>
  <si>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</si>
  <si>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</si>
  <si>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</si>
  <si>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</si>
  <si>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</si>
  <si>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</si>
  <si>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</si>
  <si>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</si>
  <si>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</si>
  <si>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</si>
  <si>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</si>
  <si>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</si>
  <si>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</si>
  <si>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</si>
  <si>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</si>
  <si>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</si>
  <si>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</si>
  <si>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</si>
  <si>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</si>
  <si>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</si>
  <si>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</si>
  <si>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</si>
  <si>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</si>
  <si>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</si>
  <si>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</si>
  <si>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</si>
  <si>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</si>
  <si>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</si>
  <si>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</si>
  <si>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</si>
  <si>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</si>
  <si>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</si>
  <si>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</si>
  <si>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</si>
  <si>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</si>
  <si>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</si>
  <si>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</si>
  <si>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</si>
  <si>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</si>
  <si>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</si>
  <si>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</si>
  <si>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</si>
  <si>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</si>
  <si>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</si>
  <si>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</si>
  <si>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</si>
  <si>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</si>
  <si>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</si>
  <si>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</si>
  <si>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</si>
  <si>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</si>
  <si>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</si>
  <si>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</si>
  <si>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</si>
  <si>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</si>
  <si>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</si>
  <si>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</si>
  <si>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</si>
  <si>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</si>
  <si>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</si>
  <si>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</si>
  <si>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</si>
  <si>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</si>
  <si>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</si>
  <si>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</si>
  <si>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</si>
  <si>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</si>
  <si>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</si>
  <si>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</si>
  <si>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</si>
  <si>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</si>
  <si>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</si>
  <si>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</si>
  <si>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</si>
  <si>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</si>
  <si>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</si>
  <si>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</si>
  <si>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</si>
  <si>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</si>
  <si>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</si>
  <si>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</si>
  <si>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</si>
  <si>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</si>
  <si>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</si>
  <si>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</si>
  <si>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</si>
  <si>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</si>
  <si>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</si>
  <si>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</si>
  <si>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</si>
  <si>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</si>
  <si>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</si>
  <si>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</si>
  <si>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</si>
  <si>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</si>
  <si>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</si>
  <si>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</si>
  <si>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</si>
  <si>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</si>
  <si>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</si>
  <si>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</si>
  <si>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</si>
  <si>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</si>
  <si>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</si>
  <si>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</si>
  <si>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</si>
  <si>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</si>
  <si>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</si>
  <si>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</si>
  <si>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</si>
  <si>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</si>
  <si>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</si>
  <si>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</si>
  <si>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</si>
  <si>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</si>
  <si>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</si>
  <si>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</si>
  <si>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</si>
  <si>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</si>
  <si>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</si>
  <si>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</si>
  <si>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</si>
  <si>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</si>
  <si>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</si>
  <si>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</si>
  <si>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</si>
  <si>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</si>
  <si>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</si>
  <si>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</si>
  <si>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</si>
  <si>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</si>
  <si>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</si>
  <si>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</si>
  <si>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</si>
  <si>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</si>
  <si>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</si>
  <si>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</si>
  <si>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</si>
  <si>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</si>
  <si>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</si>
  <si>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</si>
  <si>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</si>
  <si>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</si>
  <si>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</si>
  <si>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</si>
  <si>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</si>
  <si>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</si>
  <si>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</si>
  <si>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</si>
  <si>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</si>
  <si>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</si>
  <si>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</si>
  <si>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</si>
  <si>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</si>
  <si>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</si>
  <si>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</si>
  <si>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</si>
  <si>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</si>
  <si>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</si>
  <si>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</si>
  <si>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</si>
  <si>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</si>
  <si>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</si>
  <si>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</si>
  <si>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</si>
  <si>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</si>
  <si>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</si>
  <si>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</si>
  <si>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</si>
  <si>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</si>
  <si>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</si>
  <si>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</si>
  <si>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</si>
  <si>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</si>
  <si>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</si>
  <si>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</si>
  <si>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</si>
  <si>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</si>
  <si>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</si>
  <si>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</si>
  <si>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</si>
  <si>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</si>
  <si>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</si>
  <si>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</si>
  <si>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</si>
  <si>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</si>
  <si>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</si>
  <si>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</si>
  <si>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</si>
  <si>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</si>
  <si>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</si>
  <si>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</si>
  <si>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</si>
  <si>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</si>
  <si>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</si>
  <si>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</si>
  <si>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</si>
  <si>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</si>
  <si>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</si>
  <si>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</si>
  <si>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</si>
  <si>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</si>
  <si>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</si>
  <si>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</si>
  <si>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</si>
  <si>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</si>
  <si>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</si>
  <si>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</si>
  <si>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</si>
  <si>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</si>
  <si>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</si>
  <si>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</si>
  <si>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</si>
  <si>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</si>
  <si>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</si>
  <si>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</si>
  <si>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</si>
  <si>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</si>
  <si>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</si>
  <si>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</si>
  <si>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</si>
  <si>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</si>
  <si>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</si>
  <si>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</si>
  <si>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</si>
  <si>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</si>
  <si>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</si>
  <si>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</si>
  <si>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</si>
  <si>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</si>
  <si>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</si>
  <si>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</si>
  <si>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</si>
  <si>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</si>
  <si>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</si>
  <si>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</si>
  <si>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</si>
  <si>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</si>
  <si>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</si>
  <si>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</si>
  <si>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</si>
  <si>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</si>
  <si>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</si>
  <si>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</si>
  <si>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</si>
  <si>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</si>
  <si>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</si>
  <si>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</si>
  <si>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</si>
  <si>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</si>
  <si>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</si>
  <si>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</si>
  <si>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</si>
  <si>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</si>
  <si>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</si>
  <si>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</si>
  <si>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</si>
  <si>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</si>
  <si>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</si>
  <si>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</si>
  <si>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</si>
  <si>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</si>
  <si>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</si>
  <si>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</si>
  <si>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</si>
  <si>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</si>
  <si>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</si>
  <si>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</si>
  <si>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</si>
  <si>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</si>
  <si>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</si>
  <si>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</si>
  <si>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</si>
  <si>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</si>
  <si>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</si>
  <si>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</si>
  <si>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</si>
  <si>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</si>
  <si>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</si>
  <si>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</si>
  <si>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</si>
  <si>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</si>
  <si>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</si>
  <si>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</si>
  <si>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</si>
  <si>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</si>
  <si>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</si>
  <si>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</si>
  <si>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</si>
  <si>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</si>
  <si>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</si>
  <si>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</si>
  <si>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</si>
  <si>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</si>
  <si>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</si>
  <si>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</si>
  <si>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</si>
  <si>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</si>
  <si>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</si>
  <si>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</si>
  <si>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</si>
  <si>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</si>
  <si>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</si>
  <si>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</si>
  <si>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</si>
  <si>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</si>
  <si>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</si>
  <si>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</si>
  <si>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</si>
  <si>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</si>
  <si>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</si>
  <si>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</si>
  <si>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</si>
  <si>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</si>
  <si>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</si>
  <si>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</si>
  <si>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</si>
  <si>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</si>
  <si>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</si>
  <si>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</si>
  <si>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</si>
  <si>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</si>
  <si>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</si>
  <si>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</si>
  <si>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</si>
  <si>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</si>
  <si>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</si>
  <si>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</si>
  <si>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</si>
  <si>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</si>
  <si>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</si>
  <si>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</si>
  <si>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</si>
  <si>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</si>
  <si>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</si>
  <si>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</si>
  <si>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</si>
  <si>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</si>
  <si>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</si>
  <si>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</si>
  <si>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</si>
  <si>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</si>
  <si>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</si>
  <si>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</si>
  <si>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</si>
  <si>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</si>
  <si>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</si>
  <si>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</si>
  <si>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</si>
  <si>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</si>
  <si>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</si>
  <si>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</si>
  <si>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</si>
  <si>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</si>
  <si>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</si>
  <si>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</si>
  <si>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</si>
  <si>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</si>
  <si>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</si>
  <si>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</si>
  <si>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</si>
  <si>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</si>
  <si>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</si>
  <si>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</si>
  <si>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</si>
  <si>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</si>
  <si>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</si>
  <si>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</si>
  <si>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</si>
  <si>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</si>
  <si>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</si>
  <si>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</si>
  <si>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</si>
  <si>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</si>
  <si>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</si>
  <si>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</si>
  <si>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</si>
  <si>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</si>
  <si>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</si>
  <si>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</si>
  <si>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</si>
  <si>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</si>
  <si>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</si>
  <si>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</si>
  <si>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</si>
  <si>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</si>
  <si>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</si>
  <si>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</si>
  <si>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</si>
  <si>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</si>
  <si>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</si>
  <si>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</si>
  <si>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</si>
  <si>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</si>
  <si>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</si>
  <si>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</si>
  <si>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</si>
  <si>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</si>
  <si>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</si>
  <si>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</si>
  <si>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</si>
  <si>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</si>
  <si>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</si>
  <si>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</si>
  <si>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</si>
  <si>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</si>
  <si>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</si>
  <si>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</si>
  <si>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</si>
  <si>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</si>
  <si>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</si>
  <si>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</si>
  <si>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</si>
  <si>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</si>
  <si>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</si>
  <si>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</si>
  <si>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</si>
  <si>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</si>
  <si>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</si>
  <si>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</si>
  <si>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</si>
  <si>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</si>
  <si>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</si>
  <si>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</si>
  <si>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</si>
  <si>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</si>
  <si>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</si>
  <si>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</si>
  <si>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</si>
  <si>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</si>
  <si>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</si>
  <si>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</si>
  <si>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</si>
  <si>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</si>
  <si>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</si>
  <si>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</si>
  <si>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</si>
  <si>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</si>
  <si>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</si>
  <si>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</si>
  <si>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</si>
  <si>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</si>
  <si>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</si>
  <si>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</si>
  <si>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</si>
  <si>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</si>
  <si>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</si>
  <si>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</si>
  <si>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</si>
  <si>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</si>
  <si>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</si>
  <si>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</si>
  <si>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</si>
  <si>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</si>
  <si>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</si>
  <si>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</si>
  <si>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</si>
  <si>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</si>
  <si>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</si>
  <si>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</si>
  <si>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</si>
  <si>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</si>
  <si>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</si>
  <si>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</si>
  <si>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</si>
  <si>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</si>
  <si>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</si>
  <si>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</si>
  <si>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</si>
  <si>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</si>
  <si>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</si>
  <si>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</si>
  <si>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</si>
  <si>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</si>
  <si>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</si>
  <si>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</si>
  <si>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</si>
  <si>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</si>
  <si>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</si>
  <si>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</si>
  <si>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</si>
  <si>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</si>
  <si>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</si>
  <si>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</si>
  <si>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</si>
  <si>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</si>
  <si>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</si>
  <si>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</si>
  <si>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</si>
  <si>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</si>
  <si>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</si>
  <si>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</si>
  <si>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</si>
  <si>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</si>
  <si>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</si>
  <si>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</si>
  <si>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</si>
  <si>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</si>
  <si>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</si>
  <si>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</si>
  <si>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</si>
  <si>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</si>
  <si>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</si>
  <si>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</si>
  <si>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</si>
  <si>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</si>
  <si>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</si>
  <si>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</si>
  <si>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</si>
  <si>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</si>
  <si>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</si>
  <si>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</si>
  <si>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</si>
  <si>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</si>
  <si>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</si>
  <si>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</si>
  <si>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</si>
  <si>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</si>
  <si>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</si>
  <si>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</si>
  <si>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</si>
  <si>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</si>
  <si>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</si>
  <si>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</si>
  <si>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</si>
  <si>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</si>
  <si>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</si>
  <si>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</si>
  <si>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</si>
  <si>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</si>
  <si>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</si>
  <si>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</si>
  <si>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</si>
  <si>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</si>
  <si>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</si>
  <si>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</si>
  <si>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</si>
  <si>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</si>
  <si>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</si>
  <si>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</si>
  <si>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</si>
  <si>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</si>
  <si>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</si>
  <si>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</si>
  <si>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</si>
  <si>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</si>
  <si>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</si>
  <si>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</si>
  <si>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</si>
  <si>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</si>
  <si>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</si>
  <si>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</si>
  <si>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</si>
  <si>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</si>
  <si>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</si>
  <si>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</si>
  <si>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</si>
  <si>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</si>
  <si>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</si>
  <si>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</si>
  <si>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</si>
  <si>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</si>
  <si>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</si>
  <si>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</si>
  <si>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</si>
  <si>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</si>
  <si>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</si>
  <si>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</si>
  <si>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</si>
  <si>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</si>
  <si>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</si>
  <si>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</si>
  <si>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</si>
  <si>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</si>
  <si>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</si>
  <si>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</si>
  <si>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</si>
  <si>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</si>
  <si>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</si>
  <si>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</si>
  <si>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</si>
  <si>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</si>
  <si>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</si>
  <si>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</si>
  <si>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</si>
  <si>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</si>
  <si>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</si>
  <si>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</si>
  <si>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</si>
  <si>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</si>
  <si>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</si>
  <si>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</si>
  <si>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</si>
  <si>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</si>
  <si>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</si>
  <si>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</si>
  <si>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</si>
  <si>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</si>
  <si>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</si>
  <si>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</si>
  <si>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</si>
  <si>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</si>
  <si>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</si>
  <si>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</si>
  <si>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</si>
  <si>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</si>
  <si>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</si>
  <si>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</si>
  <si>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</si>
  <si>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</si>
  <si>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</si>
  <si>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</si>
  <si>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</si>
  <si>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</si>
  <si>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</si>
  <si>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</si>
  <si>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</si>
  <si>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</si>
  <si>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</si>
  <si>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</si>
  <si>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</si>
  <si>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</si>
  <si>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</si>
  <si>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</si>
  <si>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</si>
  <si>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</si>
  <si>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</si>
  <si>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</si>
  <si>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МЕН ИНВЕСТМЪНТ ГРУП  АД</t>
  </si>
  <si>
    <t>1.Вергина Гърция</t>
  </si>
  <si>
    <t xml:space="preserve">                      01.01.2009 -  31.12.2009г.</t>
  </si>
  <si>
    <t xml:space="preserve">Вид на отчета: неконсолидиран: </t>
  </si>
  <si>
    <t>1. Юнайтид Кънстракшън енд дивелъпмънт ООД</t>
  </si>
</sst>
</file>

<file path=xl/styles.xml><?xml version="1.0" encoding="utf-8"?>
<styleSheet xmlns="http://schemas.openxmlformats.org/spreadsheetml/2006/main">
  <numFmts count="35">
    <numFmt numFmtId="5" formatCode="&quot;лв&quot;#,##0_);\(&quot;лв&quot;#,##0\)"/>
    <numFmt numFmtId="6" formatCode="&quot;лв&quot;#,##0_);[Red]\(&quot;лв&quot;#,##0\)"/>
    <numFmt numFmtId="7" formatCode="&quot;лв&quot;#,##0.00_);\(&quot;лв&quot;#,##0.00\)"/>
    <numFmt numFmtId="8" formatCode="&quot;лв&quot;#,##0.00_);[Red]\(&quot;лв&quot;#,##0.00\)"/>
    <numFmt numFmtId="42" formatCode="_(&quot;лв&quot;* #,##0_);_(&quot;лв&quot;* \(#,##0\);_(&quot;лв&quot;* &quot;-&quot;_);_(@_)"/>
    <numFmt numFmtId="41" formatCode="_(* #,##0_);_(* \(#,##0\);_(* &quot;-&quot;_);_(@_)"/>
    <numFmt numFmtId="44" formatCode="_(&quot;лв&quot;* #,##0.00_);_(&quot;лв&quot;* \(#,##0.00\);_(&quot;лв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 &quot;;\-#,##0\ &quot; &quot;"/>
    <numFmt numFmtId="179" formatCode="#,##0\ &quot; &quot;;[Red]\-#,##0\ &quot; &quot;"/>
    <numFmt numFmtId="180" formatCode="#,##0.00\ &quot; &quot;;\-#,##0.00\ &quot; &quot;"/>
    <numFmt numFmtId="181" formatCode="#,##0.00\ &quot; &quot;;[Red]\-#,##0.00\ &quot; &quot;"/>
    <numFmt numFmtId="182" formatCode="_-* #,##0\ &quot; &quot;_-;\-* #,##0\ &quot; &quot;_-;_-* &quot;-&quot;\ &quot; &quot;_-;_-@_-"/>
    <numFmt numFmtId="183" formatCode="_-* #,##0\ _ _-;\-* #,##0\ _ _-;_-* &quot;-&quot;\ _ _-;_-@_-"/>
    <numFmt numFmtId="184" formatCode="_-* #,##0.00\ &quot; &quot;_-;\-* #,##0.00\ &quot; &quot;_-;_-* &quot;-&quot;??\ &quot; &quot;_-;_-@_-"/>
    <numFmt numFmtId="185" formatCode="_-* #,##0.00\ _ _-;\-* #,##0.00\ _ _-;_-* &quot;-&quot;??\ _ _-;_-@_-"/>
    <numFmt numFmtId="186" formatCode="00000"/>
    <numFmt numFmtId="187" formatCode="#,##0.00\ &quot;лв&quot;"/>
    <numFmt numFmtId="188" formatCode="[$-402]dd\ mmmm\ yyyy\ &quot;г.&quot;"/>
    <numFmt numFmtId="189" formatCode="d/m/yyyy&quot; &quot;&quot;г.&quot;;@"/>
    <numFmt numFmtId="190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28" fillId="14" borderId="0" applyNumberFormat="0" applyBorder="0" applyAlignment="0" applyProtection="0"/>
    <xf numFmtId="0" fontId="32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1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0" fontId="10" fillId="0" borderId="0" xfId="61" applyNumberFormat="1" applyFont="1" applyBorder="1" applyAlignment="1" applyProtection="1">
      <alignment horizontal="center" vertical="justify" wrapText="1"/>
      <protection/>
    </xf>
    <xf numFmtId="19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34">
      <selection activeCell="C16" sqref="C1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869</v>
      </c>
      <c r="F3" s="217" t="s">
        <v>2</v>
      </c>
      <c r="G3" s="172"/>
      <c r="H3" s="461">
        <v>131401376</v>
      </c>
    </row>
    <row r="4" spans="1:8" ht="15">
      <c r="A4" s="579" t="s">
        <v>872</v>
      </c>
      <c r="B4" s="578"/>
      <c r="C4" s="578"/>
      <c r="D4" s="578"/>
      <c r="E4" s="504" t="s">
        <v>158</v>
      </c>
      <c r="F4" s="581" t="s">
        <v>3</v>
      </c>
      <c r="G4" s="575"/>
      <c r="H4" s="461" t="s">
        <v>158</v>
      </c>
    </row>
    <row r="5" spans="1:8" ht="15">
      <c r="A5" s="579" t="s">
        <v>4</v>
      </c>
      <c r="B5" s="580"/>
      <c r="C5" s="580"/>
      <c r="D5" s="580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293</v>
      </c>
      <c r="D11" s="151">
        <v>301</v>
      </c>
      <c r="E11" s="237" t="s">
        <v>21</v>
      </c>
      <c r="F11" s="242" t="s">
        <v>22</v>
      </c>
      <c r="G11" s="152">
        <v>700</v>
      </c>
      <c r="H11" s="152">
        <v>700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700</v>
      </c>
      <c r="H12" s="153">
        <v>700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55</v>
      </c>
      <c r="D15" s="151">
        <v>69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3</v>
      </c>
      <c r="D16" s="151">
        <v>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</v>
      </c>
      <c r="D17" s="151">
        <v>1</v>
      </c>
      <c r="E17" s="243" t="s">
        <v>45</v>
      </c>
      <c r="F17" s="245" t="s">
        <v>46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352</v>
      </c>
      <c r="D19" s="155">
        <f>SUM(D11:D18)</f>
        <v>375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18</v>
      </c>
      <c r="H22" s="152">
        <v>18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18</v>
      </c>
      <c r="H25" s="154">
        <f>H19+H20+H21</f>
        <v>18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-103</v>
      </c>
      <c r="H27" s="154">
        <f>SUM(H28:H30)</f>
        <v>-153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210</v>
      </c>
      <c r="H28" s="152">
        <v>160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-313</v>
      </c>
      <c r="H29" s="316">
        <v>-313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50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-35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-138</v>
      </c>
      <c r="H33" s="154">
        <f>H27+H31+H32</f>
        <v>-103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104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580</v>
      </c>
      <c r="H36" s="154">
        <f>H25+H17+H33</f>
        <v>615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25</v>
      </c>
      <c r="D37" s="151">
        <v>25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114</v>
      </c>
      <c r="H43" s="152">
        <v>153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212</v>
      </c>
      <c r="D45" s="155">
        <f>D34+D39+D44</f>
        <v>212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>
        <v>24</v>
      </c>
      <c r="H48" s="152">
        <v>31</v>
      </c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138</v>
      </c>
      <c r="H49" s="154">
        <f>SUM(H43:H48)</f>
        <v>184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41</v>
      </c>
      <c r="D54" s="151">
        <v>41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605</v>
      </c>
      <c r="D55" s="155">
        <f>D19+D20+D21+D27+D32+D45+D51+D53+D54</f>
        <v>628</v>
      </c>
      <c r="E55" s="237" t="s">
        <v>171</v>
      </c>
      <c r="F55" s="261" t="s">
        <v>172</v>
      </c>
      <c r="G55" s="154">
        <f>G49+G51+G52+G53+G54</f>
        <v>138</v>
      </c>
      <c r="H55" s="154">
        <f>H49+H51+H52+H53+H54</f>
        <v>184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61</v>
      </c>
      <c r="H60" s="152">
        <v>36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122</v>
      </c>
      <c r="H61" s="154">
        <f>SUM(H62:H68)</f>
        <v>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38</v>
      </c>
      <c r="H64" s="152">
        <v>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43</v>
      </c>
      <c r="H66" s="152">
        <v>22</v>
      </c>
    </row>
    <row r="67" spans="1:8" ht="15">
      <c r="A67" s="235" t="s">
        <v>206</v>
      </c>
      <c r="B67" s="241" t="s">
        <v>207</v>
      </c>
      <c r="C67" s="151">
        <v>40</v>
      </c>
      <c r="D67" s="151">
        <v>30</v>
      </c>
      <c r="E67" s="237" t="s">
        <v>208</v>
      </c>
      <c r="F67" s="242" t="s">
        <v>209</v>
      </c>
      <c r="G67" s="152">
        <v>29</v>
      </c>
      <c r="H67" s="152">
        <v>18</v>
      </c>
    </row>
    <row r="68" spans="1:8" ht="15">
      <c r="A68" s="235" t="s">
        <v>210</v>
      </c>
      <c r="B68" s="241" t="s">
        <v>211</v>
      </c>
      <c r="C68" s="151">
        <v>58</v>
      </c>
      <c r="D68" s="151">
        <v>45</v>
      </c>
      <c r="E68" s="237" t="s">
        <v>212</v>
      </c>
      <c r="F68" s="242" t="s">
        <v>213</v>
      </c>
      <c r="G68" s="152">
        <v>12</v>
      </c>
      <c r="H68" s="152">
        <v>6</v>
      </c>
    </row>
    <row r="69" spans="1:8" ht="15">
      <c r="A69" s="235" t="s">
        <v>214</v>
      </c>
      <c r="B69" s="241" t="s">
        <v>215</v>
      </c>
      <c r="C69" s="151">
        <v>72</v>
      </c>
      <c r="D69" s="151">
        <v>71</v>
      </c>
      <c r="E69" s="251" t="s">
        <v>77</v>
      </c>
      <c r="F69" s="242" t="s">
        <v>216</v>
      </c>
      <c r="G69" s="152">
        <v>7</v>
      </c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190</v>
      </c>
      <c r="H71" s="161">
        <f>H59+H60+H61+H69+H70</f>
        <v>134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10</v>
      </c>
      <c r="D72" s="151">
        <v>10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180</v>
      </c>
      <c r="D75" s="155">
        <f>SUM(D67:D74)</f>
        <v>156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190</v>
      </c>
      <c r="H79" s="162">
        <f>H71+H74+H75+H76</f>
        <v>134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119</v>
      </c>
      <c r="D87" s="151">
        <v>149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4</v>
      </c>
      <c r="D88" s="151"/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123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303</v>
      </c>
      <c r="D93" s="155">
        <f>D64+D75+D84+D91+D92</f>
        <v>305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908</v>
      </c>
      <c r="D94" s="164">
        <f>D93+D55</f>
        <v>933</v>
      </c>
      <c r="E94" s="449" t="s">
        <v>269</v>
      </c>
      <c r="F94" s="289" t="s">
        <v>270</v>
      </c>
      <c r="G94" s="165">
        <f>G36+G39+G55+G79</f>
        <v>908</v>
      </c>
      <c r="H94" s="165">
        <f>H36+H39+H55+H79</f>
        <v>933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6" t="s">
        <v>860</v>
      </c>
      <c r="D100" s="577"/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25">
      <selection activeCell="H12" sqref="H1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                 МЕН ИНВЕСТМЪНТ ГРУП  АД</v>
      </c>
      <c r="C2" s="584"/>
      <c r="D2" s="584"/>
      <c r="E2" s="584"/>
      <c r="F2" s="586" t="s">
        <v>2</v>
      </c>
      <c r="G2" s="586"/>
      <c r="H2" s="526">
        <f>'справка №1-БАЛАНС'!H3</f>
        <v>131401376</v>
      </c>
    </row>
    <row r="3" spans="1:8" ht="15">
      <c r="A3" s="467" t="s">
        <v>274</v>
      </c>
      <c r="B3" s="584" t="str">
        <f>'справка №1-БАЛАНС'!E4</f>
        <v> </v>
      </c>
      <c r="C3" s="584"/>
      <c r="D3" s="584"/>
      <c r="E3" s="584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5" t="str">
        <f>'справка №1-БАЛАНС'!E5</f>
        <v>                      01.01.2009 -  31.12.2009г.</v>
      </c>
      <c r="C4" s="585"/>
      <c r="D4" s="585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13</v>
      </c>
      <c r="D10" s="46">
        <v>68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</v>
      </c>
      <c r="D11" s="46">
        <v>13</v>
      </c>
      <c r="E11" s="300" t="s">
        <v>292</v>
      </c>
      <c r="F11" s="549" t="s">
        <v>293</v>
      </c>
      <c r="G11" s="550">
        <v>25</v>
      </c>
      <c r="H11" s="550">
        <v>0</v>
      </c>
    </row>
    <row r="12" spans="1:8" ht="12">
      <c r="A12" s="298" t="s">
        <v>294</v>
      </c>
      <c r="B12" s="299" t="s">
        <v>295</v>
      </c>
      <c r="C12" s="46">
        <v>12</v>
      </c>
      <c r="D12" s="46">
        <v>22</v>
      </c>
      <c r="E12" s="300" t="s">
        <v>77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4</v>
      </c>
      <c r="D13" s="46">
        <v>6</v>
      </c>
      <c r="E13" s="301" t="s">
        <v>50</v>
      </c>
      <c r="F13" s="551" t="s">
        <v>299</v>
      </c>
      <c r="G13" s="548">
        <f>SUM(G9:G12)</f>
        <v>25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37</v>
      </c>
      <c r="D19" s="49">
        <f>SUM(D9:D15)+D16</f>
        <v>116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37</v>
      </c>
      <c r="D28" s="50">
        <f>D26+D19</f>
        <v>116</v>
      </c>
      <c r="E28" s="127" t="s">
        <v>338</v>
      </c>
      <c r="F28" s="554" t="s">
        <v>339</v>
      </c>
      <c r="G28" s="548">
        <f>G13+G15+G24</f>
        <v>25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12</v>
      </c>
      <c r="H30" s="53">
        <f>IF((D28-H28)&gt;0,D28-H28,0)</f>
        <v>116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37</v>
      </c>
      <c r="D33" s="49">
        <f>D28-D31+D32</f>
        <v>116</v>
      </c>
      <c r="E33" s="127" t="s">
        <v>352</v>
      </c>
      <c r="F33" s="554" t="s">
        <v>353</v>
      </c>
      <c r="G33" s="53">
        <f>G32-G31+G28</f>
        <v>25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12</v>
      </c>
      <c r="H34" s="548">
        <f>IF((D33-H33)&gt;0,D33-H33,0)</f>
        <v>116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12</v>
      </c>
      <c r="H39" s="559">
        <f>IF(H34&gt;0,IF(D35+H34&lt;0,0,D35+H34),IF(D34-D35&lt;0,D35-D34,0))</f>
        <v>116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12</v>
      </c>
      <c r="H41" s="52">
        <f>IF(D39=0,IF(H39-H40&gt;0,H39-H40+D40,0),IF(D39-D40&lt;0,D40-D39+H40,0))</f>
        <v>116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</v>
      </c>
      <c r="D42" s="53">
        <f>D33+D35+D39</f>
        <v>116</v>
      </c>
      <c r="E42" s="128" t="s">
        <v>379</v>
      </c>
      <c r="F42" s="129" t="s">
        <v>380</v>
      </c>
      <c r="G42" s="53">
        <f>G39+G33</f>
        <v>37</v>
      </c>
      <c r="H42" s="53">
        <f>H39+H33</f>
        <v>116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867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382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B19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                МЕН ИНВЕСТМЪНТ ГРУП  АД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                     01.01.2009 -  31.12.2009г.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87</v>
      </c>
      <c r="D10" s="54">
        <v>37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</v>
      </c>
      <c r="D11" s="54">
        <v>-132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10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-13</v>
      </c>
      <c r="D20" s="55">
        <f>SUM(D10:D19)</f>
        <v>-91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</v>
      </c>
      <c r="D22" s="54">
        <v>-1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</v>
      </c>
      <c r="D32" s="55">
        <f>SUM(D22:D31)</f>
        <v>-1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14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-10</v>
      </c>
      <c r="D38" s="54">
        <v>-30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</v>
      </c>
      <c r="D39" s="54">
        <v>-3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</v>
      </c>
      <c r="D42" s="55">
        <f>SUM(D34:D41)</f>
        <v>-19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-26</v>
      </c>
      <c r="D43" s="55">
        <f>D42+D32+D20</f>
        <v>-111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260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123</v>
      </c>
      <c r="D45" s="55">
        <f>D44+D43</f>
        <v>149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123</v>
      </c>
      <c r="D46" s="56">
        <v>149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5">
      <selection activeCell="A14" sqref="A1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460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                МЕН ИНВЕСТМЪНТ ГРУП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                     01.01.2009 -  31.12.2009г.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479</v>
      </c>
      <c r="L10" s="8" t="s">
        <v>110</v>
      </c>
      <c r="M10" s="9" t="s">
        <v>118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18</v>
      </c>
      <c r="G11" s="58">
        <f>'справка №1-БАЛАНС'!H23</f>
        <v>0</v>
      </c>
      <c r="H11" s="60"/>
      <c r="I11" s="58">
        <f>'справка №1-БАЛАНС'!H28+'справка №1-БАЛАНС'!H31</f>
        <v>210</v>
      </c>
      <c r="J11" s="58">
        <f>'справка №1-БАЛАНС'!H29+'справка №1-БАЛАНС'!H32</f>
        <v>-313</v>
      </c>
      <c r="K11" s="60"/>
      <c r="L11" s="344">
        <f>SUM(C11:K11)</f>
        <v>615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18</v>
      </c>
      <c r="G15" s="61">
        <f t="shared" si="2"/>
        <v>0</v>
      </c>
      <c r="H15" s="61">
        <f t="shared" si="2"/>
        <v>0</v>
      </c>
      <c r="I15" s="61">
        <f t="shared" si="2"/>
        <v>210</v>
      </c>
      <c r="J15" s="61">
        <f t="shared" si="2"/>
        <v>-313</v>
      </c>
      <c r="K15" s="61">
        <f t="shared" si="2"/>
        <v>0</v>
      </c>
      <c r="L15" s="344">
        <f t="shared" si="1"/>
        <v>615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-35</v>
      </c>
      <c r="K16" s="60"/>
      <c r="L16" s="344">
        <f t="shared" si="1"/>
        <v>-35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18</v>
      </c>
      <c r="G29" s="59">
        <f t="shared" si="6"/>
        <v>0</v>
      </c>
      <c r="H29" s="59">
        <f t="shared" si="6"/>
        <v>0</v>
      </c>
      <c r="I29" s="59">
        <f t="shared" si="6"/>
        <v>210</v>
      </c>
      <c r="J29" s="59">
        <f t="shared" si="6"/>
        <v>-348</v>
      </c>
      <c r="K29" s="59">
        <f t="shared" si="6"/>
        <v>0</v>
      </c>
      <c r="L29" s="344">
        <f t="shared" si="1"/>
        <v>580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0</v>
      </c>
      <c r="F32" s="59">
        <f t="shared" si="7"/>
        <v>18</v>
      </c>
      <c r="G32" s="59">
        <f t="shared" si="7"/>
        <v>0</v>
      </c>
      <c r="H32" s="59">
        <f t="shared" si="7"/>
        <v>0</v>
      </c>
      <c r="I32" s="59">
        <f t="shared" si="7"/>
        <v>210</v>
      </c>
      <c r="J32" s="59">
        <f t="shared" si="7"/>
        <v>-348</v>
      </c>
      <c r="K32" s="59">
        <f t="shared" si="7"/>
        <v>0</v>
      </c>
      <c r="L32" s="344">
        <f t="shared" si="1"/>
        <v>580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868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0" t="s">
        <v>522</v>
      </c>
      <c r="E38" s="590"/>
      <c r="F38" s="590"/>
      <c r="G38" s="590"/>
      <c r="H38" s="590"/>
      <c r="I38" s="590"/>
      <c r="J38" s="15" t="s">
        <v>863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J10">
      <selection activeCell="K15" sqref="K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                 МЕН ИНВЕСТМЪНТ ГРУП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                     01.01.2009 -  31.12.2009г.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5" t="s">
        <v>464</v>
      </c>
      <c r="B5" s="606"/>
      <c r="C5" s="609" t="s">
        <v>7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07"/>
      <c r="B6" s="608"/>
      <c r="C6" s="610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301</v>
      </c>
      <c r="E9" s="189"/>
      <c r="F9" s="189">
        <v>8</v>
      </c>
      <c r="G9" s="74">
        <f>D9+E9-F9</f>
        <v>293</v>
      </c>
      <c r="H9" s="65"/>
      <c r="I9" s="65"/>
      <c r="J9" s="74">
        <f>G9+H9-I9</f>
        <v>293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293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>
        <v>0</v>
      </c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</v>
      </c>
      <c r="E13" s="189"/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21</v>
      </c>
      <c r="L13" s="65">
        <v>14</v>
      </c>
      <c r="M13" s="65"/>
      <c r="N13" s="74">
        <f t="shared" si="4"/>
        <v>35</v>
      </c>
      <c r="O13" s="65"/>
      <c r="P13" s="65"/>
      <c r="Q13" s="74">
        <f t="shared" si="0"/>
        <v>35</v>
      </c>
      <c r="R13" s="74">
        <f t="shared" si="1"/>
        <v>55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9</v>
      </c>
      <c r="E14" s="189">
        <v>2</v>
      </c>
      <c r="F14" s="189"/>
      <c r="G14" s="74">
        <f t="shared" si="2"/>
        <v>11</v>
      </c>
      <c r="H14" s="65"/>
      <c r="I14" s="65"/>
      <c r="J14" s="74">
        <f t="shared" si="3"/>
        <v>11</v>
      </c>
      <c r="K14" s="65">
        <v>4</v>
      </c>
      <c r="L14" s="65">
        <v>3</v>
      </c>
      <c r="M14" s="65"/>
      <c r="N14" s="74">
        <f t="shared" si="4"/>
        <v>7</v>
      </c>
      <c r="O14" s="65"/>
      <c r="P14" s="65"/>
      <c r="Q14" s="74">
        <f t="shared" si="0"/>
        <v>7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864</v>
      </c>
      <c r="B15" s="374" t="s">
        <v>865</v>
      </c>
      <c r="C15" s="456" t="s">
        <v>866</v>
      </c>
      <c r="D15" s="457">
        <v>1</v>
      </c>
      <c r="E15" s="457"/>
      <c r="F15" s="457"/>
      <c r="G15" s="74">
        <f t="shared" si="2"/>
        <v>1</v>
      </c>
      <c r="H15" s="458"/>
      <c r="I15" s="458"/>
      <c r="J15" s="74">
        <f t="shared" si="3"/>
        <v>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401</v>
      </c>
      <c r="E17" s="194">
        <f>SUM(E9:E16)</f>
        <v>2</v>
      </c>
      <c r="F17" s="194">
        <f>SUM(F9:F16)</f>
        <v>8</v>
      </c>
      <c r="G17" s="74">
        <f t="shared" si="2"/>
        <v>395</v>
      </c>
      <c r="H17" s="75">
        <f>SUM(H9:H16)</f>
        <v>0</v>
      </c>
      <c r="I17" s="75">
        <f>SUM(I9:I16)</f>
        <v>0</v>
      </c>
      <c r="J17" s="74">
        <f t="shared" si="3"/>
        <v>395</v>
      </c>
      <c r="K17" s="75">
        <f>SUM(K9:K16)</f>
        <v>25</v>
      </c>
      <c r="L17" s="75">
        <f>SUM(L9:L16)</f>
        <v>17</v>
      </c>
      <c r="M17" s="75">
        <f>SUM(M9:M16)</f>
        <v>0</v>
      </c>
      <c r="N17" s="74">
        <f t="shared" si="4"/>
        <v>42</v>
      </c>
      <c r="O17" s="75">
        <f>SUM(O9:O16)</f>
        <v>0</v>
      </c>
      <c r="P17" s="75">
        <f>SUM(P9:P16)</f>
        <v>0</v>
      </c>
      <c r="Q17" s="74">
        <f t="shared" si="5"/>
        <v>42</v>
      </c>
      <c r="R17" s="74">
        <f t="shared" si="6"/>
        <v>353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0</v>
      </c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>
        <v>0</v>
      </c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587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589</v>
      </c>
      <c r="D30" s="189">
        <v>25</v>
      </c>
      <c r="E30" s="189"/>
      <c r="F30" s="189"/>
      <c r="G30" s="74">
        <f t="shared" si="2"/>
        <v>25</v>
      </c>
      <c r="H30" s="72"/>
      <c r="I30" s="72"/>
      <c r="J30" s="74">
        <f t="shared" si="3"/>
        <v>25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212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212</v>
      </c>
      <c r="H38" s="75">
        <f t="shared" si="12"/>
        <v>0</v>
      </c>
      <c r="I38" s="75">
        <f t="shared" si="12"/>
        <v>0</v>
      </c>
      <c r="J38" s="74">
        <f t="shared" si="3"/>
        <v>212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613</v>
      </c>
      <c r="E40" s="438">
        <f>E17+E18+E19+E25+E38+E39</f>
        <v>2</v>
      </c>
      <c r="F40" s="438">
        <f aca="true" t="shared" si="13" ref="F40:R40">F17+F18+F19+F25+F38+F39</f>
        <v>8</v>
      </c>
      <c r="G40" s="438">
        <f t="shared" si="13"/>
        <v>607</v>
      </c>
      <c r="H40" s="438">
        <f t="shared" si="13"/>
        <v>0</v>
      </c>
      <c r="I40" s="438">
        <f t="shared" si="13"/>
        <v>0</v>
      </c>
      <c r="J40" s="438">
        <f t="shared" si="13"/>
        <v>607</v>
      </c>
      <c r="K40" s="438">
        <f t="shared" si="13"/>
        <v>25</v>
      </c>
      <c r="L40" s="438">
        <f t="shared" si="13"/>
        <v>17</v>
      </c>
      <c r="M40" s="438">
        <f t="shared" si="13"/>
        <v>0</v>
      </c>
      <c r="N40" s="438">
        <f t="shared" si="13"/>
        <v>42</v>
      </c>
      <c r="O40" s="438">
        <f t="shared" si="13"/>
        <v>0</v>
      </c>
      <c r="P40" s="438">
        <f t="shared" si="13"/>
        <v>0</v>
      </c>
      <c r="Q40" s="438">
        <f t="shared" si="13"/>
        <v>42</v>
      </c>
      <c r="R40" s="438">
        <f t="shared" si="13"/>
        <v>565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1"/>
      <c r="L44" s="611"/>
      <c r="M44" s="611"/>
      <c r="N44" s="611"/>
      <c r="O44" s="600" t="s">
        <v>784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68">
      <selection activeCell="D88" sqref="D8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611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                 МЕН ИНВЕСТМЪНТ ГРУП  АД</v>
      </c>
      <c r="C3" s="619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                     01.01.2009 -  31.12.2009г.</v>
      </c>
      <c r="C4" s="617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7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>
        <v>41</v>
      </c>
      <c r="D21" s="108"/>
      <c r="E21" s="120">
        <f t="shared" si="0"/>
        <v>41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40</v>
      </c>
      <c r="D24" s="119">
        <f>SUM(D25:D27)</f>
        <v>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v>0</v>
      </c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>
        <v>40</v>
      </c>
      <c r="D27" s="108">
        <v>40</v>
      </c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130</v>
      </c>
      <c r="D28" s="108">
        <v>130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10</v>
      </c>
      <c r="D33" s="105">
        <f>SUM(D34:D37)</f>
        <v>10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4</v>
      </c>
      <c r="D35" s="108">
        <v>4</v>
      </c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180</v>
      </c>
      <c r="D43" s="104">
        <f>D24+D28+D29+D31+D30+D32+D33+D38</f>
        <v>180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221</v>
      </c>
      <c r="D44" s="103">
        <f>D43+D21+D19+D9</f>
        <v>180</v>
      </c>
      <c r="E44" s="118">
        <f>E43+E21+E19+E9</f>
        <v>41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7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114</v>
      </c>
      <c r="D52" s="103">
        <f>SUM(D53:D55)</f>
        <v>0</v>
      </c>
      <c r="E52" s="119">
        <f>C52-D52</f>
        <v>114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>
        <v>114</v>
      </c>
      <c r="D53" s="108"/>
      <c r="E53" s="119">
        <f>C53-D53</f>
        <v>114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/>
      <c r="D57" s="108"/>
      <c r="E57" s="119">
        <f t="shared" si="1"/>
        <v>0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v>24</v>
      </c>
      <c r="D64" s="108">
        <v>0</v>
      </c>
      <c r="E64" s="119">
        <f t="shared" si="1"/>
        <v>24</v>
      </c>
      <c r="F64" s="110"/>
    </row>
    <row r="65" spans="1:6" ht="12">
      <c r="A65" s="396" t="s">
        <v>711</v>
      </c>
      <c r="B65" s="397" t="s">
        <v>712</v>
      </c>
      <c r="C65" s="109">
        <v>24</v>
      </c>
      <c r="D65" s="109">
        <v>0</v>
      </c>
      <c r="E65" s="119">
        <f t="shared" si="1"/>
        <v>24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138</v>
      </c>
      <c r="D66" s="103">
        <f>D52+D56+D61+D62+D63+D64</f>
        <v>0</v>
      </c>
      <c r="E66" s="119">
        <f t="shared" si="1"/>
        <v>138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47</v>
      </c>
      <c r="D71" s="105">
        <f>SUM(D72:D74)</f>
        <v>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/>
      <c r="D72" s="108"/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>
        <v>47</v>
      </c>
      <c r="D74" s="108">
        <v>47</v>
      </c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14</v>
      </c>
      <c r="D80" s="103">
        <f>SUM(D81:D84)</f>
        <v>14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>
        <v>14</v>
      </c>
      <c r="D84" s="108">
        <v>14</v>
      </c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122</v>
      </c>
      <c r="D85" s="104">
        <f>SUM(D86:D90)+D94</f>
        <v>122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38</v>
      </c>
      <c r="D87" s="108">
        <v>38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43</v>
      </c>
      <c r="D89" s="108">
        <v>43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10</v>
      </c>
      <c r="D93" s="108">
        <v>10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29</v>
      </c>
      <c r="D94" s="108">
        <v>29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v>7</v>
      </c>
      <c r="D95" s="108">
        <v>7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190</v>
      </c>
      <c r="D96" s="104">
        <f>D85+D80+D75+D71+D95</f>
        <v>190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328</v>
      </c>
      <c r="D97" s="104">
        <f>D96+D68+D66</f>
        <v>190</v>
      </c>
      <c r="E97" s="104">
        <f>E96+E68+E66</f>
        <v>138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782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                 МЕН ИНВЕСТМЪНТ ГРУП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131401376</v>
      </c>
    </row>
    <row r="5" spans="1:9" ht="15">
      <c r="A5" s="501" t="s">
        <v>4</v>
      </c>
      <c r="B5" s="621" t="str">
        <f>'справка №1-БАЛАНС'!E5</f>
        <v>                      01.01.2009 -  31.12.2009г.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23"/>
      <c r="C30" s="623"/>
      <c r="D30" s="459" t="s">
        <v>822</v>
      </c>
      <c r="E30" s="622"/>
      <c r="F30" s="622"/>
      <c r="G30" s="622"/>
      <c r="H30" s="420" t="s">
        <v>784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1">
      <selection activeCell="D89" sqref="D8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                 МЕН ИНВЕСТМЪНТ ГРУП  АД</v>
      </c>
      <c r="C5" s="627"/>
      <c r="D5" s="627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825</v>
      </c>
      <c r="B6" s="628" t="str">
        <f>'справка №1-БАЛАНС'!E5</f>
        <v>                      01.01.2009 -  31.12.2009г.</v>
      </c>
      <c r="C6" s="628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7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40"/>
      <c r="C82" s="441">
        <v>187</v>
      </c>
      <c r="D82" s="441">
        <v>55</v>
      </c>
      <c r="E82" s="441"/>
      <c r="F82" s="443">
        <f>C82-E82</f>
        <v>187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187</v>
      </c>
      <c r="D97" s="429"/>
      <c r="E97" s="429">
        <f>SUM(E82:E96)</f>
        <v>0</v>
      </c>
      <c r="F97" s="442">
        <f>SUM(F82:F96)</f>
        <v>187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870</v>
      </c>
      <c r="B116" s="40"/>
      <c r="C116" s="441">
        <v>25</v>
      </c>
      <c r="D116" s="441">
        <v>2</v>
      </c>
      <c r="E116" s="441"/>
      <c r="F116" s="443">
        <f>C116-E116</f>
        <v>25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25</v>
      </c>
      <c r="D131" s="429"/>
      <c r="E131" s="429">
        <f>SUM(E116:E130)</f>
        <v>0</v>
      </c>
      <c r="F131" s="442">
        <f>SUM(F116:F130)</f>
        <v>25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212</v>
      </c>
      <c r="D149" s="429"/>
      <c r="E149" s="429">
        <f>E148+E131+E114+E97</f>
        <v>0</v>
      </c>
      <c r="F149" s="442">
        <f>F148+F131+F114+F97</f>
        <v>212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29" t="s">
        <v>853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861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2009-09-03T10:17:09Z</cp:lastPrinted>
  <dcterms:created xsi:type="dcterms:W3CDTF">2000-06-29T12:02:40Z</dcterms:created>
  <dcterms:modified xsi:type="dcterms:W3CDTF">2010-01-27T09:20:54Z</dcterms:modified>
  <cp:category/>
  <cp:version/>
  <cp:contentType/>
  <cp:contentStatus/>
</cp:coreProperties>
</file>