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<sst xmlns="http://schemas.openxmlformats.org/spreadsheetml/2006/main" count="1074" uniqueCount="896">
  <si>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</si>
  <si>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</si>
  <si>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</si>
  <si>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</si>
  <si>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</si>
  <si>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</si>
  <si>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</si>
  <si>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</si>
  <si>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</si>
  <si>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</si>
  <si>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</si>
  <si>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</si>
  <si>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</si>
  <si>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</si>
  <si>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</si>
  <si>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</si>
  <si>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</si>
  <si>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</si>
  <si>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</si>
  <si>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</si>
  <si>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</si>
  <si>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</si>
  <si>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</si>
  <si>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</si>
  <si>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</si>
  <si>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</si>
  <si>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</si>
  <si>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</si>
  <si>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</si>
  <si>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</si>
  <si>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</si>
  <si>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</si>
  <si>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</si>
  <si>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</si>
  <si>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</si>
  <si>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</si>
  <si>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</si>
  <si>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</si>
  <si>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</si>
  <si>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</si>
  <si>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</si>
  <si>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</si>
  <si>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</si>
  <si>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</si>
  <si>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</si>
  <si>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</si>
  <si>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</si>
  <si>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</si>
  <si>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</si>
  <si>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</si>
  <si>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</si>
  <si>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</si>
  <si>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</si>
  <si>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</si>
  <si>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</si>
  <si>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</si>
  <si>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</si>
  <si>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</si>
  <si>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</si>
  <si>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</si>
  <si>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</si>
  <si>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</si>
  <si>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</si>
  <si>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</si>
  <si>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</si>
  <si>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</si>
  <si>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</si>
  <si>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</si>
  <si>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</si>
  <si>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</si>
  <si>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</si>
  <si>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</si>
  <si>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</si>
  <si>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</si>
  <si>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</si>
  <si>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</si>
  <si>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</si>
  <si>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</si>
  <si>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</si>
  <si>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</si>
  <si>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</si>
  <si>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</si>
  <si>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</si>
  <si>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</si>
  <si>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</si>
  <si>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</si>
  <si>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</si>
  <si>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</si>
  <si>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</si>
  <si>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</si>
  <si>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</si>
  <si>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</si>
  <si>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</si>
  <si>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</si>
  <si>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</si>
  <si>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</si>
  <si>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</si>
  <si>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</si>
  <si>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</si>
  <si>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</si>
  <si>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</si>
  <si>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</si>
  <si>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</si>
  <si>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</si>
  <si>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</si>
  <si>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</si>
  <si>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</si>
  <si>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</si>
  <si>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</si>
  <si>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</si>
  <si>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</si>
  <si>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</si>
  <si>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</si>
  <si>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</si>
  <si>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</si>
  <si>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</si>
  <si>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</si>
  <si>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</si>
  <si>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</si>
  <si>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</si>
  <si>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</si>
  <si>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</si>
  <si>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</si>
  <si>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</si>
  <si>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</si>
  <si>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</si>
  <si>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</si>
  <si>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</si>
  <si>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</si>
  <si>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</si>
  <si>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</si>
  <si>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</si>
  <si>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</si>
  <si>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</si>
  <si>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</si>
  <si>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</si>
  <si>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</si>
  <si>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</si>
  <si>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</si>
  <si>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</si>
  <si>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</si>
  <si>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</si>
  <si>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</si>
  <si>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</si>
  <si>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</si>
  <si>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</si>
  <si>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</si>
  <si>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</si>
  <si>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</si>
  <si>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</si>
  <si>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</si>
  <si>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</si>
  <si>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</si>
  <si>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</si>
  <si>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</si>
  <si>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</si>
  <si>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</si>
  <si>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</si>
  <si>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</si>
  <si>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</si>
  <si>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</si>
  <si>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</si>
  <si>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</si>
  <si>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</si>
  <si>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</si>
  <si>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</si>
  <si>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</si>
  <si>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</si>
  <si>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</si>
  <si>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</si>
  <si>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</si>
  <si>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</si>
  <si>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</si>
  <si>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</si>
  <si>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</si>
  <si>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</si>
  <si>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</si>
  <si>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</si>
  <si>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</si>
  <si>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</si>
  <si>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</si>
  <si>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</si>
  <si>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</si>
  <si>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</si>
  <si>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</si>
  <si>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</si>
  <si>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</si>
  <si>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</si>
  <si>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</si>
  <si>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</si>
  <si>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</si>
  <si>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</si>
  <si>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</si>
  <si>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</si>
  <si>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</si>
  <si>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</si>
  <si>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</si>
  <si>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</si>
  <si>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</si>
  <si>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</si>
  <si>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</si>
  <si>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</si>
  <si>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</si>
  <si>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</si>
  <si>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</si>
  <si>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</si>
  <si>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</si>
  <si>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</si>
  <si>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</si>
  <si>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</si>
  <si>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</si>
  <si>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</si>
  <si>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</si>
  <si>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</si>
  <si>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</si>
  <si>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</si>
  <si>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</si>
  <si>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</si>
  <si>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</si>
  <si>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</si>
  <si>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</si>
  <si>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</si>
  <si>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</si>
  <si>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</si>
  <si>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</si>
  <si>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</si>
  <si>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</si>
  <si>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</si>
  <si>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</si>
  <si>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</si>
  <si>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</si>
  <si>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</si>
  <si>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</si>
  <si>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</si>
  <si>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</si>
  <si>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</si>
  <si>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</si>
  <si>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</si>
  <si>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</si>
  <si>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</si>
  <si>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</si>
  <si>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</si>
  <si>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</si>
  <si>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</si>
  <si>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</si>
  <si>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</si>
  <si>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</si>
  <si>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</si>
  <si>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</si>
  <si>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</si>
  <si>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</si>
  <si>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</si>
  <si>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</si>
  <si>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</si>
  <si>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</si>
  <si>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</si>
  <si>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</si>
  <si>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</si>
  <si>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</si>
  <si>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</si>
  <si>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</si>
  <si>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</si>
  <si>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</si>
  <si>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</si>
  <si>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</si>
  <si>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</si>
  <si>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</si>
  <si>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</si>
  <si>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</si>
  <si>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</si>
  <si>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</si>
  <si>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</si>
  <si>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</si>
  <si>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</si>
  <si>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</si>
  <si>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</si>
  <si>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</si>
  <si>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</si>
  <si>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</si>
  <si>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</si>
  <si>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</si>
  <si>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</si>
  <si>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</si>
  <si>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</si>
  <si>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</si>
  <si>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</si>
  <si>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</si>
  <si>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</si>
  <si>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</si>
  <si>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</si>
  <si>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</si>
  <si>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</si>
  <si>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</si>
  <si>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</si>
  <si>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</si>
  <si>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</si>
  <si>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</si>
  <si>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</si>
  <si>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</si>
  <si>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</si>
  <si>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</si>
  <si>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</si>
  <si>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</si>
  <si>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</si>
  <si>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</si>
  <si>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</si>
  <si>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</si>
  <si>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</si>
  <si>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</si>
  <si>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</si>
  <si>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</si>
  <si>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</si>
  <si>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</si>
  <si>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</si>
  <si>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</si>
  <si>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</si>
  <si>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</si>
  <si>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</si>
  <si>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</si>
  <si>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</si>
  <si>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</si>
  <si>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</si>
  <si>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</si>
  <si>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</si>
  <si>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</si>
  <si>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</si>
  <si>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</si>
  <si>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</si>
  <si>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</si>
  <si>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</si>
  <si>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</si>
  <si>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</si>
  <si>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</si>
  <si>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</si>
  <si>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</si>
  <si>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</si>
  <si>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</si>
  <si>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</si>
  <si>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</si>
  <si>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</si>
  <si>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</si>
  <si>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</si>
  <si>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</si>
  <si>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</si>
  <si>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</si>
  <si>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</si>
  <si>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</si>
  <si>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</si>
  <si>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</si>
  <si>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</si>
  <si>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</si>
  <si>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</si>
  <si>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</si>
  <si>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</si>
  <si>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</si>
  <si>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</si>
  <si>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</si>
  <si>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</si>
  <si>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</si>
  <si>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</si>
  <si>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</si>
  <si>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</si>
  <si>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</si>
  <si>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</si>
  <si>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</si>
  <si>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</si>
  <si>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</si>
  <si>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</si>
  <si>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</si>
  <si>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</si>
  <si>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</si>
  <si>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</si>
  <si>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</si>
  <si>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</si>
  <si>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</si>
  <si>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</si>
  <si>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</si>
  <si>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</si>
  <si>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</si>
  <si>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</si>
  <si>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</si>
  <si>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</si>
  <si>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</si>
  <si>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</si>
  <si>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</si>
  <si>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</si>
  <si>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</si>
  <si>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</si>
  <si>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</si>
  <si>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</si>
  <si>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</si>
  <si>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</si>
  <si>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</si>
  <si>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</si>
  <si>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</si>
  <si>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</si>
  <si>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</si>
  <si>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</si>
  <si>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</si>
  <si>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</si>
  <si>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</si>
  <si>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</si>
  <si>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</si>
  <si>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</si>
  <si>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</si>
  <si>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</si>
  <si>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</si>
  <si>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</si>
  <si>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</si>
  <si>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</si>
  <si>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</si>
  <si>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</si>
  <si>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</si>
  <si>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</si>
  <si>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</si>
  <si>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</si>
  <si>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</si>
  <si>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</si>
  <si>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</si>
  <si>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</si>
  <si>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</si>
  <si>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</si>
  <si>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</si>
  <si>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</si>
  <si>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</si>
  <si>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</si>
  <si>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</si>
  <si>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</si>
  <si>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</si>
  <si>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</si>
  <si>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</si>
  <si>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</si>
  <si>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</si>
  <si>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</si>
  <si>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</si>
  <si>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</si>
  <si>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</si>
  <si>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</si>
  <si>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</si>
  <si>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</si>
  <si>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</si>
  <si>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</si>
  <si>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</si>
  <si>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</si>
  <si>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</si>
  <si>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</si>
  <si>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</si>
  <si>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</si>
  <si>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</si>
  <si>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</si>
  <si>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</si>
  <si>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</si>
  <si>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</si>
  <si>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</si>
  <si>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</si>
  <si>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</si>
  <si>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</si>
  <si>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</si>
  <si>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</si>
  <si>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</si>
  <si>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</si>
  <si>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</si>
  <si>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</si>
  <si>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</si>
  <si>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</si>
  <si>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</si>
  <si>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</si>
  <si>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</si>
  <si>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</si>
  <si>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</si>
  <si>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</si>
  <si>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</si>
  <si>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</si>
  <si>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</si>
  <si>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</si>
  <si>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</si>
  <si>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</si>
  <si>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</si>
  <si>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</si>
  <si>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</si>
  <si>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</si>
  <si>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</si>
  <si>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</si>
  <si>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</si>
  <si>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</si>
  <si>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</si>
  <si>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</si>
  <si>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</si>
  <si>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</si>
  <si>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</si>
  <si>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</si>
  <si>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</si>
  <si>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</si>
  <si>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</si>
  <si>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</si>
  <si>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</si>
  <si>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</si>
  <si>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</si>
  <si>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</si>
  <si>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</si>
  <si>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</si>
  <si>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</si>
  <si>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</si>
  <si>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</si>
  <si>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</si>
  <si>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</si>
  <si>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</si>
  <si>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</si>
  <si>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</si>
  <si>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</si>
  <si>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</si>
  <si>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</si>
  <si>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</si>
  <si>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</si>
  <si>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</si>
  <si>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</si>
  <si>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</si>
  <si>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</si>
  <si>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</si>
  <si>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</si>
  <si>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</si>
  <si>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</si>
  <si>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</si>
  <si>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</si>
  <si>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</si>
  <si>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</si>
  <si>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</si>
  <si>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</si>
  <si>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</si>
  <si>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</si>
  <si>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</si>
  <si>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</si>
  <si>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</si>
  <si>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</si>
  <si>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</si>
  <si>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</si>
  <si>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</si>
  <si>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</si>
  <si>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</si>
  <si>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</si>
  <si>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</si>
  <si>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</si>
  <si>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</si>
  <si>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</si>
  <si>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</si>
  <si>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</si>
  <si>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</si>
  <si>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</si>
  <si>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</si>
  <si>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</si>
  <si>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</si>
  <si>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</si>
  <si>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</si>
  <si>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</si>
  <si>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</si>
  <si>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</si>
  <si>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</si>
  <si>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</si>
  <si>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</si>
  <si>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</si>
  <si>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</si>
  <si>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</si>
  <si>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</si>
  <si>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</si>
  <si>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</si>
  <si>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</si>
  <si>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</si>
  <si>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</si>
  <si>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</si>
  <si>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</si>
  <si>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</si>
  <si>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</si>
  <si>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</si>
  <si>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</si>
  <si>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</si>
  <si>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</si>
  <si>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</si>
  <si>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</si>
  <si>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</si>
  <si>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</si>
  <si>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</si>
  <si>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</si>
  <si>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</si>
  <si>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</si>
  <si>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</si>
  <si>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</si>
  <si>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</si>
  <si>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</si>
  <si>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</si>
  <si>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</si>
  <si>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</si>
  <si>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</si>
  <si>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</si>
  <si>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</si>
  <si>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</si>
  <si>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</si>
  <si>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</si>
  <si>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</si>
  <si>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</si>
  <si>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</si>
  <si>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</si>
  <si>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</si>
  <si>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</si>
  <si>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</si>
  <si>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</si>
  <si>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</si>
  <si>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</si>
  <si>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</si>
  <si>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</si>
  <si>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</si>
  <si>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</si>
  <si>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</si>
  <si>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</si>
  <si>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</si>
  <si>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</si>
  <si>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</si>
  <si>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</si>
  <si>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</si>
  <si>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</si>
  <si>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</si>
  <si>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</si>
  <si>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</si>
  <si>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</si>
  <si>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</si>
  <si>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</si>
  <si>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</si>
  <si>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</si>
  <si>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</si>
  <si>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</si>
  <si>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</si>
  <si>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</si>
  <si>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</si>
  <si>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</si>
  <si>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</si>
  <si>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</si>
  <si>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</si>
  <si>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</si>
  <si>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</si>
  <si>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</si>
  <si>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</si>
  <si>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</si>
  <si>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</si>
  <si>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</si>
  <si>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</si>
  <si>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</si>
  <si>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</si>
  <si>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</si>
  <si>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</si>
  <si>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</si>
  <si>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</si>
  <si>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</si>
  <si>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</si>
  <si>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</si>
  <si>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</si>
  <si>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</si>
  <si>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</si>
  <si>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</si>
  <si>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</si>
  <si>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</si>
  <si>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</si>
  <si>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</si>
  <si>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</si>
  <si>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</si>
  <si>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</si>
  <si>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</si>
  <si>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</si>
  <si>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</si>
  <si>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</si>
  <si>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</si>
  <si>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</si>
  <si>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</si>
  <si>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</si>
  <si>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</si>
  <si>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</si>
  <si>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</si>
  <si>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</si>
  <si>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</si>
  <si>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</si>
  <si>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</si>
  <si>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</si>
  <si>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</si>
  <si>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</si>
  <si>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</si>
  <si>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</si>
  <si>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</si>
  <si>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</si>
  <si>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</si>
  <si>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</si>
  <si>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</si>
  <si>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</si>
  <si>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</si>
  <si>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</si>
  <si>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</si>
  <si>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</si>
  <si>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</si>
  <si>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</si>
  <si>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</si>
  <si>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</si>
  <si>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</si>
  <si>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</si>
  <si>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</si>
  <si>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</si>
  <si>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</si>
  <si>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</si>
  <si>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</si>
  <si>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</si>
  <si>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</si>
  <si>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</si>
  <si>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</si>
  <si>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</si>
  <si>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</si>
  <si>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</si>
  <si>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</si>
  <si>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</si>
  <si>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</si>
  <si>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</si>
  <si>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</si>
  <si>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</si>
  <si>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</si>
  <si>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</si>
  <si>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</si>
  <si>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</si>
  <si>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</si>
  <si>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</si>
  <si>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</si>
  <si>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</si>
  <si>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</si>
  <si>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</si>
  <si>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</si>
  <si>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</si>
  <si>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</si>
  <si>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</si>
  <si>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</si>
  <si>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</si>
  <si>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</si>
  <si>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</si>
  <si>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</si>
  <si>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</si>
  <si>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</si>
  <si>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</si>
  <si>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</si>
  <si>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</si>
  <si>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</si>
  <si>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</si>
  <si>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</si>
  <si>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</si>
  <si>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</si>
  <si>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</si>
  <si>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</si>
  <si>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</si>
  <si>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</si>
  <si>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</si>
  <si>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</si>
  <si>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</si>
  <si>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</si>
  <si>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</si>
  <si>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</si>
  <si>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</si>
  <si>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</si>
  <si>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</si>
  <si>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</si>
  <si>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</si>
  <si>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</si>
  <si>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</si>
  <si>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</si>
  <si>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</si>
  <si>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</si>
  <si>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</si>
  <si>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</si>
  <si>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</si>
  <si>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</si>
  <si>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</si>
  <si>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</si>
  <si>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</si>
  <si>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</si>
  <si>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</si>
  <si>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</si>
  <si>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</si>
  <si>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</si>
  <si>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</si>
  <si>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</si>
  <si>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</si>
  <si>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</si>
  <si>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</si>
  <si>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</si>
  <si>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</si>
  <si>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</si>
  <si>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</si>
  <si>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</si>
  <si>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</si>
  <si>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</si>
  <si>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</si>
  <si>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</si>
  <si>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</si>
  <si>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</si>
  <si>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</si>
  <si>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</si>
  <si>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</si>
  <si>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</si>
  <si>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</si>
  <si>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</si>
  <si>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</si>
  <si>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</si>
  <si>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</si>
  <si>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</si>
  <si>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</si>
  <si>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</si>
  <si>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</si>
  <si>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</si>
  <si>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</si>
  <si>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</si>
  <si>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</si>
  <si>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</si>
  <si>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</si>
  <si>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</si>
  <si>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</si>
  <si>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</si>
  <si>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</si>
  <si>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</si>
  <si>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</si>
  <si>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</si>
  <si>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</si>
  <si>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</si>
  <si>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</si>
  <si>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</si>
  <si>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</si>
  <si>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</si>
  <si>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</si>
  <si>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</si>
  <si>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</si>
  <si>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</si>
  <si>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</si>
  <si>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</si>
  <si>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</si>
  <si>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</si>
  <si>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</si>
  <si>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</si>
  <si>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</si>
  <si>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</si>
  <si>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</si>
  <si>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</si>
  <si>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</si>
  <si>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</si>
  <si>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</si>
  <si>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</si>
  <si>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</si>
  <si>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</si>
  <si>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</si>
  <si>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</si>
  <si>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</si>
  <si>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</si>
  <si>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</si>
  <si>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</si>
  <si>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</si>
  <si>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</si>
  <si>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</si>
  <si>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НЕКОНСОЛИДИРАН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</si>
  <si>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</si>
  <si>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</si>
  <si>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</si>
  <si>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</si>
  <si>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</si>
  <si>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</si>
  <si>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</si>
  <si>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</si>
  <si>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</si>
  <si>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</si>
  <si>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</si>
  <si>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</si>
  <si>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</si>
  <si>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</si>
  <si>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7.МОМИНА КРЕПОСТ АД</t>
  </si>
  <si>
    <t>6.СОФАРМА БИЛДИНГС АДСИЦ</t>
  </si>
  <si>
    <t>1.СОФАРМА ЛОГИСТИКА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</si>
  <si>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</si>
  <si>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</si>
  <si>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</si>
  <si>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</si>
  <si>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</si>
  <si>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</si>
  <si>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5.УНИФАРМ АД</t>
  </si>
  <si>
    <t>1.СОФАРМА USA</t>
  </si>
  <si>
    <t>2.СОФАРМА ПОЛАНД</t>
  </si>
  <si>
    <t xml:space="preserve">3.РОСТБАЛКАНФАРМ </t>
  </si>
  <si>
    <t>4.СОФАРМА ЗДРОВИТ АД</t>
  </si>
  <si>
    <t>5.ВИТАМИНА АД</t>
  </si>
  <si>
    <t>6.ИВАНЧИЧ И СИНОВЕ</t>
  </si>
  <si>
    <t>8.ЕКСТАБ КОРПОРАЦИЯ - САЩ</t>
  </si>
  <si>
    <t>7.БРИЗ - ЛАТВИЯ</t>
  </si>
  <si>
    <t>1.ОЛАЙНФАРМА АД</t>
  </si>
  <si>
    <t>Дата на съставяне: 29.04.2010</t>
  </si>
  <si>
    <t>01.01.-31.03.2010</t>
  </si>
  <si>
    <t xml:space="preserve">Дата  на съставяне: 29.04.2010                                                                                                                                </t>
  </si>
  <si>
    <t xml:space="preserve">Дата на съставяне:  29.04.2010                                     </t>
  </si>
  <si>
    <t xml:space="preserve">Дата на съставяне:29.04.2010               </t>
  </si>
  <si>
    <t>Дата на съставяне:29.04.2010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</si>
</sst>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" xfId="24" applyNumberFormat="1" applyFont="1" applyBorder="1" applyAlignment="1">
      <alignment horizontal="right" vertical="center" wrapText="1"/>
      <protection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855</v>
      </c>
      <c r="F3" s="273" t="s">
        <v>2</v>
      </c>
      <c r="G3" s="226"/>
      <c r="H3" s="595">
        <v>831902088</v>
      </c>
    </row>
    <row r="4" spans="1:8" ht="28.5">
      <c r="A4" s="204" t="s">
        <v>3</v>
      </c>
      <c r="B4" s="583"/>
      <c r="C4" s="583"/>
      <c r="D4" s="584"/>
      <c r="E4" s="576" t="s">
        <v>856</v>
      </c>
      <c r="F4" s="224" t="s">
        <v>4</v>
      </c>
      <c r="G4" s="225"/>
      <c r="H4" s="595">
        <v>684</v>
      </c>
    </row>
    <row r="5" spans="1:8" ht="15">
      <c r="A5" s="204" t="s">
        <v>5</v>
      </c>
      <c r="B5" s="268"/>
      <c r="C5" s="268"/>
      <c r="D5" s="268"/>
      <c r="E5" s="596" t="s">
        <v>891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25724</v>
      </c>
      <c r="D11" s="205">
        <v>25711</v>
      </c>
      <c r="E11" s="293" t="s">
        <v>22</v>
      </c>
      <c r="F11" s="298" t="s">
        <v>23</v>
      </c>
      <c r="G11" s="206">
        <v>132000</v>
      </c>
      <c r="H11" s="206">
        <v>132000</v>
      </c>
    </row>
    <row r="12" spans="1:8" ht="15">
      <c r="A12" s="291" t="s">
        <v>24</v>
      </c>
      <c r="B12" s="297" t="s">
        <v>25</v>
      </c>
      <c r="C12" s="205">
        <v>40256</v>
      </c>
      <c r="D12" s="205">
        <v>40664</v>
      </c>
      <c r="E12" s="293" t="s">
        <v>26</v>
      </c>
      <c r="F12" s="298" t="s">
        <v>27</v>
      </c>
      <c r="G12" s="207">
        <v>132000</v>
      </c>
      <c r="H12" s="207">
        <v>132000</v>
      </c>
    </row>
    <row r="13" spans="1:8" ht="15">
      <c r="A13" s="291" t="s">
        <v>28</v>
      </c>
      <c r="B13" s="297" t="s">
        <v>29</v>
      </c>
      <c r="C13" s="205">
        <v>31176</v>
      </c>
      <c r="D13" s="205">
        <v>32083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2657</v>
      </c>
      <c r="D14" s="205">
        <v>2695</v>
      </c>
      <c r="E14" s="299" t="s">
        <v>34</v>
      </c>
      <c r="F14" s="298" t="s">
        <v>35</v>
      </c>
      <c r="G14" s="391">
        <v>0</v>
      </c>
      <c r="H14" s="391">
        <v>0</v>
      </c>
    </row>
    <row r="15" spans="1:8" ht="15">
      <c r="A15" s="291" t="s">
        <v>36</v>
      </c>
      <c r="B15" s="297" t="s">
        <v>37</v>
      </c>
      <c r="C15" s="205">
        <v>7224</v>
      </c>
      <c r="D15" s="205">
        <v>7367</v>
      </c>
      <c r="E15" s="299" t="s">
        <v>38</v>
      </c>
      <c r="F15" s="298" t="s">
        <v>39</v>
      </c>
      <c r="G15" s="391">
        <v>0</v>
      </c>
      <c r="H15" s="391">
        <v>0</v>
      </c>
    </row>
    <row r="16" spans="1:8" ht="15">
      <c r="A16" s="291" t="s">
        <v>40</v>
      </c>
      <c r="B16" s="300" t="s">
        <v>41</v>
      </c>
      <c r="C16" s="205">
        <v>1171</v>
      </c>
      <c r="D16" s="205">
        <v>1273</v>
      </c>
      <c r="E16" s="299" t="s">
        <v>42</v>
      </c>
      <c r="F16" s="298" t="s">
        <v>43</v>
      </c>
      <c r="G16" s="391">
        <v>0</v>
      </c>
      <c r="H16" s="391">
        <v>0</v>
      </c>
    </row>
    <row r="17" spans="1:18" ht="25.5">
      <c r="A17" s="291" t="s">
        <v>44</v>
      </c>
      <c r="B17" s="297" t="s">
        <v>45</v>
      </c>
      <c r="C17" s="205">
        <v>3308</v>
      </c>
      <c r="D17" s="205">
        <v>3251</v>
      </c>
      <c r="E17" s="299" t="s">
        <v>46</v>
      </c>
      <c r="F17" s="301" t="s">
        <v>47</v>
      </c>
      <c r="G17" s="208">
        <f>G11+G14+G15+G16</f>
        <v>132000</v>
      </c>
      <c r="H17" s="208">
        <f>H11+H14+H15+H16</f>
        <v>132000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253</v>
      </c>
      <c r="D18" s="205">
        <v>255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111769</v>
      </c>
      <c r="D19" s="209">
        <f>SUM(D11:D18)</f>
        <v>113299</v>
      </c>
      <c r="E19" s="293" t="s">
        <v>53</v>
      </c>
      <c r="F19" s="298" t="s">
        <v>54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18552</v>
      </c>
      <c r="D20" s="205">
        <v>18552</v>
      </c>
      <c r="E20" s="293" t="s">
        <v>57</v>
      </c>
      <c r="F20" s="298" t="s">
        <v>58</v>
      </c>
      <c r="G20" s="212">
        <v>18810</v>
      </c>
      <c r="H20" s="212">
        <v>18819</v>
      </c>
    </row>
    <row r="21" spans="1:18" ht="15">
      <c r="A21" s="291" t="s">
        <v>59</v>
      </c>
      <c r="B21" s="306" t="s">
        <v>60</v>
      </c>
      <c r="C21" s="205">
        <v>0</v>
      </c>
      <c r="D21" s="205">
        <v>0</v>
      </c>
      <c r="E21" s="307" t="s">
        <v>61</v>
      </c>
      <c r="F21" s="298" t="s">
        <v>62</v>
      </c>
      <c r="G21" s="210">
        <f>SUM(G22:G24)</f>
        <v>69366</v>
      </c>
      <c r="H21" s="210">
        <f>SUM(H22:H24)</f>
        <v>69366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14428</v>
      </c>
      <c r="H22" s="206">
        <v>14428</v>
      </c>
    </row>
    <row r="23" spans="1:13" ht="15">
      <c r="A23" s="291" t="s">
        <v>66</v>
      </c>
      <c r="B23" s="297" t="s">
        <v>67</v>
      </c>
      <c r="C23" s="205">
        <v>488</v>
      </c>
      <c r="D23" s="205">
        <v>522</v>
      </c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>
        <v>361</v>
      </c>
      <c r="D24" s="205">
        <v>385</v>
      </c>
      <c r="E24" s="293" t="s">
        <v>72</v>
      </c>
      <c r="F24" s="298" t="s">
        <v>73</v>
      </c>
      <c r="G24" s="206">
        <v>54938</v>
      </c>
      <c r="H24" s="206">
        <v>54938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88176</v>
      </c>
      <c r="H25" s="208">
        <f>H19+H20+H21</f>
        <v>88185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777</v>
      </c>
      <c r="D26" s="205">
        <v>777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1626</v>
      </c>
      <c r="D27" s="209">
        <f>SUM(D23:D26)</f>
        <v>1684</v>
      </c>
      <c r="E27" s="309" t="s">
        <v>83</v>
      </c>
      <c r="F27" s="298" t="s">
        <v>84</v>
      </c>
      <c r="G27" s="208">
        <f>SUM(G28:G30)</f>
        <v>33594</v>
      </c>
      <c r="H27" s="208">
        <f>SUM(H28:H30)</f>
        <v>97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33594</v>
      </c>
      <c r="H28" s="206">
        <v>97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0</v>
      </c>
      <c r="H29" s="391">
        <v>0</v>
      </c>
      <c r="M29" s="211"/>
    </row>
    <row r="30" spans="1:8" ht="15">
      <c r="A30" s="291" t="s">
        <v>90</v>
      </c>
      <c r="B30" s="297" t="s">
        <v>91</v>
      </c>
      <c r="C30" s="205">
        <v>0</v>
      </c>
      <c r="D30" s="205">
        <v>0</v>
      </c>
      <c r="E30" s="293" t="s">
        <v>92</v>
      </c>
      <c r="F30" s="298" t="s">
        <v>93</v>
      </c>
      <c r="G30" s="212">
        <v>0</v>
      </c>
      <c r="H30" s="212">
        <v>0</v>
      </c>
    </row>
    <row r="31" spans="1:13" ht="15">
      <c r="A31" s="291" t="s">
        <v>94</v>
      </c>
      <c r="B31" s="297" t="s">
        <v>95</v>
      </c>
      <c r="C31" s="392">
        <v>0</v>
      </c>
      <c r="D31" s="392">
        <v>0</v>
      </c>
      <c r="E31" s="309" t="s">
        <v>96</v>
      </c>
      <c r="F31" s="298" t="s">
        <v>97</v>
      </c>
      <c r="G31" s="206">
        <v>12776</v>
      </c>
      <c r="H31" s="206">
        <v>33497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0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46370</v>
      </c>
      <c r="H33" s="208">
        <f>H27+H31+H32</f>
        <v>33594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105</v>
      </c>
      <c r="C34" s="209">
        <f>SUM(C35:C38)</f>
        <v>94753</v>
      </c>
      <c r="D34" s="209">
        <f>SUM(D35:D38)</f>
        <v>94563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>
        <v>72103</v>
      </c>
      <c r="D35" s="205">
        <v>72333</v>
      </c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>
        <v>0</v>
      </c>
      <c r="D36" s="205">
        <v>0</v>
      </c>
      <c r="E36" s="293" t="s">
        <v>110</v>
      </c>
      <c r="F36" s="317" t="s">
        <v>111</v>
      </c>
      <c r="G36" s="208">
        <f>G25+G17+G33</f>
        <v>266546</v>
      </c>
      <c r="H36" s="208">
        <f>H25+H17+H33</f>
        <v>253779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1876</v>
      </c>
      <c r="D37" s="205">
        <v>1849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20774</v>
      </c>
      <c r="D38" s="205">
        <v>20381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0</v>
      </c>
      <c r="H39" s="212">
        <v>0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0</v>
      </c>
      <c r="H43" s="206">
        <v>0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8220</v>
      </c>
      <c r="H44" s="206">
        <v>24606</v>
      </c>
    </row>
    <row r="45" spans="1:15" ht="15">
      <c r="A45" s="291" t="s">
        <v>136</v>
      </c>
      <c r="B45" s="305" t="s">
        <v>137</v>
      </c>
      <c r="C45" s="209">
        <f>C34+C39+C44</f>
        <v>94753</v>
      </c>
      <c r="D45" s="209">
        <f>D34+D39+D44</f>
        <v>94563</v>
      </c>
      <c r="E45" s="307" t="s">
        <v>138</v>
      </c>
      <c r="F45" s="298" t="s">
        <v>139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0</v>
      </c>
      <c r="H46" s="206">
        <v>0</v>
      </c>
    </row>
    <row r="47" spans="1:13" ht="15">
      <c r="A47" s="291" t="s">
        <v>143</v>
      </c>
      <c r="B47" s="297" t="s">
        <v>144</v>
      </c>
      <c r="C47" s="205">
        <v>14371</v>
      </c>
      <c r="D47" s="205">
        <v>10839</v>
      </c>
      <c r="E47" s="307" t="s">
        <v>145</v>
      </c>
      <c r="F47" s="298" t="s">
        <v>146</v>
      </c>
      <c r="G47" s="206">
        <v>0</v>
      </c>
      <c r="H47" s="206">
        <v>0</v>
      </c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1471</v>
      </c>
      <c r="H48" s="206">
        <v>1480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9691</v>
      </c>
      <c r="H49" s="208">
        <f>SUM(H43:H48)</f>
        <v>26086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7</v>
      </c>
      <c r="D50" s="205">
        <v>7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14378</v>
      </c>
      <c r="D51" s="209">
        <f>SUM(D47:D50)</f>
        <v>10846</v>
      </c>
      <c r="E51" s="307" t="s">
        <v>157</v>
      </c>
      <c r="F51" s="301" t="s">
        <v>158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0</v>
      </c>
      <c r="H52" s="206">
        <v>0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3934</v>
      </c>
      <c r="H53" s="206">
        <v>3934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>
        <v>0</v>
      </c>
      <c r="H54" s="206">
        <v>0</v>
      </c>
    </row>
    <row r="55" spans="1:18" ht="25.5">
      <c r="A55" s="325" t="s">
        <v>170</v>
      </c>
      <c r="B55" s="326" t="s">
        <v>171</v>
      </c>
      <c r="C55" s="209">
        <f>C19+C20+C21+C27+C32+C45+C51+C53+C54</f>
        <v>241078</v>
      </c>
      <c r="D55" s="209">
        <f>D19+D20+D21+D27+D32+D45+D51+D53+D54</f>
        <v>238944</v>
      </c>
      <c r="E55" s="293" t="s">
        <v>172</v>
      </c>
      <c r="F55" s="317" t="s">
        <v>173</v>
      </c>
      <c r="G55" s="208">
        <f>G49+G51+G52+G53+G54</f>
        <v>13625</v>
      </c>
      <c r="H55" s="208">
        <f>H49+H51+H52+H53+H54</f>
        <v>30020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19402</v>
      </c>
      <c r="D58" s="205">
        <v>17995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28010</v>
      </c>
      <c r="D59" s="205">
        <v>25979</v>
      </c>
      <c r="E59" s="307" t="s">
        <v>181</v>
      </c>
      <c r="F59" s="298" t="s">
        <v>182</v>
      </c>
      <c r="G59" s="206">
        <v>84309</v>
      </c>
      <c r="H59" s="206">
        <v>53054</v>
      </c>
      <c r="M59" s="211"/>
    </row>
    <row r="60" spans="1:8" ht="15">
      <c r="A60" s="291" t="s">
        <v>183</v>
      </c>
      <c r="B60" s="297" t="s">
        <v>184</v>
      </c>
      <c r="C60" s="205">
        <v>211</v>
      </c>
      <c r="D60" s="205">
        <v>196</v>
      </c>
      <c r="E60" s="293" t="s">
        <v>185</v>
      </c>
      <c r="F60" s="298" t="s">
        <v>186</v>
      </c>
      <c r="G60" s="206">
        <v>42312</v>
      </c>
      <c r="H60" s="206">
        <v>52083</v>
      </c>
    </row>
    <row r="61" spans="1:18" ht="15">
      <c r="A61" s="291" t="s">
        <v>187</v>
      </c>
      <c r="B61" s="300" t="s">
        <v>188</v>
      </c>
      <c r="C61" s="205">
        <v>4009</v>
      </c>
      <c r="D61" s="205">
        <v>3132</v>
      </c>
      <c r="E61" s="299" t="s">
        <v>189</v>
      </c>
      <c r="F61" s="328" t="s">
        <v>190</v>
      </c>
      <c r="G61" s="208">
        <f>SUM(G62:G68)</f>
        <v>15162</v>
      </c>
      <c r="H61" s="208">
        <f>SUM(H62:H68)</f>
        <v>15792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>
        <v>0</v>
      </c>
      <c r="D62" s="205">
        <v>0</v>
      </c>
      <c r="E62" s="299" t="s">
        <v>193</v>
      </c>
      <c r="F62" s="298" t="s">
        <v>194</v>
      </c>
      <c r="G62" s="206">
        <v>4175</v>
      </c>
      <c r="H62" s="206">
        <v>3296</v>
      </c>
    </row>
    <row r="63" spans="1:13" ht="15">
      <c r="A63" s="291" t="s">
        <v>195</v>
      </c>
      <c r="B63" s="297" t="s">
        <v>196</v>
      </c>
      <c r="C63" s="205">
        <v>0</v>
      </c>
      <c r="D63" s="205">
        <v>0</v>
      </c>
      <c r="E63" s="293" t="s">
        <v>197</v>
      </c>
      <c r="F63" s="298" t="s">
        <v>198</v>
      </c>
      <c r="G63" s="206">
        <v>0</v>
      </c>
      <c r="H63" s="206">
        <v>0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51632</v>
      </c>
      <c r="D64" s="209">
        <f>SUM(D58:D63)</f>
        <v>47302</v>
      </c>
      <c r="E64" s="293" t="s">
        <v>200</v>
      </c>
      <c r="F64" s="298" t="s">
        <v>201</v>
      </c>
      <c r="G64" s="206">
        <v>8332</v>
      </c>
      <c r="H64" s="206">
        <v>8430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41</v>
      </c>
      <c r="H65" s="206">
        <v>159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1110</v>
      </c>
      <c r="H66" s="206">
        <v>1227</v>
      </c>
    </row>
    <row r="67" spans="1:8" ht="15">
      <c r="A67" s="291" t="s">
        <v>207</v>
      </c>
      <c r="B67" s="297" t="s">
        <v>208</v>
      </c>
      <c r="C67" s="205">
        <v>74829</v>
      </c>
      <c r="D67" s="205">
        <v>76760</v>
      </c>
      <c r="E67" s="293" t="s">
        <v>209</v>
      </c>
      <c r="F67" s="298" t="s">
        <v>210</v>
      </c>
      <c r="G67" s="206">
        <v>426</v>
      </c>
      <c r="H67" s="206">
        <v>450</v>
      </c>
    </row>
    <row r="68" spans="1:8" ht="15">
      <c r="A68" s="291" t="s">
        <v>211</v>
      </c>
      <c r="B68" s="297" t="s">
        <v>212</v>
      </c>
      <c r="C68" s="205">
        <v>35714</v>
      </c>
      <c r="D68" s="205">
        <v>31743</v>
      </c>
      <c r="E68" s="293" t="s">
        <v>213</v>
      </c>
      <c r="F68" s="298" t="s">
        <v>214</v>
      </c>
      <c r="G68" s="206">
        <v>1078</v>
      </c>
      <c r="H68" s="206">
        <v>2230</v>
      </c>
    </row>
    <row r="69" spans="1:8" ht="15">
      <c r="A69" s="291" t="s">
        <v>215</v>
      </c>
      <c r="B69" s="297" t="s">
        <v>216</v>
      </c>
      <c r="C69" s="205">
        <v>929</v>
      </c>
      <c r="D69" s="205">
        <v>884</v>
      </c>
      <c r="E69" s="307" t="s">
        <v>78</v>
      </c>
      <c r="F69" s="298" t="s">
        <v>217</v>
      </c>
      <c r="G69" s="206">
        <v>518</v>
      </c>
      <c r="H69" s="206">
        <v>503</v>
      </c>
    </row>
    <row r="70" spans="1:8" ht="15">
      <c r="A70" s="291" t="s">
        <v>218</v>
      </c>
      <c r="B70" s="297" t="s">
        <v>219</v>
      </c>
      <c r="C70" s="205">
        <v>1186</v>
      </c>
      <c r="D70" s="205">
        <v>1961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3</v>
      </c>
      <c r="D71" s="205">
        <v>2</v>
      </c>
      <c r="E71" s="309" t="s">
        <v>46</v>
      </c>
      <c r="F71" s="329" t="s">
        <v>224</v>
      </c>
      <c r="G71" s="215">
        <f>G59+G60+G61+G69+G70</f>
        <v>142301</v>
      </c>
      <c r="H71" s="215">
        <f>H59+H60+H61+H69+H70</f>
        <v>121432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2825</v>
      </c>
      <c r="D72" s="205">
        <v>1820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488</v>
      </c>
      <c r="D74" s="205">
        <v>321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115974</v>
      </c>
      <c r="D75" s="209">
        <f>SUM(D67:D74)</f>
        <v>113491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>
        <v>5</v>
      </c>
      <c r="H76" s="206">
        <v>5</v>
      </c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142306</v>
      </c>
      <c r="H79" s="216">
        <f>H71+H74+H75+H76</f>
        <v>121437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480</v>
      </c>
      <c r="D87" s="205">
        <v>530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2060</v>
      </c>
      <c r="D88" s="205">
        <v>4393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10867</v>
      </c>
      <c r="D89" s="205">
        <v>5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>
        <v>0</v>
      </c>
      <c r="D90" s="205">
        <v>0</v>
      </c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13407</v>
      </c>
      <c r="D91" s="209">
        <f>SUM(D87:D90)</f>
        <v>4928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386</v>
      </c>
      <c r="D92" s="205">
        <v>571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181399</v>
      </c>
      <c r="D93" s="209">
        <f>D64+D75+D84+D91+D92</f>
        <v>166292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422477</v>
      </c>
      <c r="D94" s="218">
        <f>D93+D55</f>
        <v>405236</v>
      </c>
      <c r="E94" s="558" t="s">
        <v>270</v>
      </c>
      <c r="F94" s="345" t="s">
        <v>271</v>
      </c>
      <c r="G94" s="219">
        <f>G36+G39+G55+G79</f>
        <v>422477</v>
      </c>
      <c r="H94" s="219">
        <f>H36+H39+H55+H79</f>
        <v>405236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890</v>
      </c>
      <c r="B98" s="539"/>
      <c r="C98" s="610" t="s">
        <v>857</v>
      </c>
      <c r="D98" s="610"/>
      <c r="E98" s="610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10" t="s">
        <v>858</v>
      </c>
      <c r="D100" s="611"/>
      <c r="E100" s="611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0">
      <selection activeCell="B45" sqref="B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СОФАРМА АД</v>
      </c>
      <c r="F2" s="614" t="s">
        <v>2</v>
      </c>
      <c r="G2" s="614"/>
      <c r="H2" s="353">
        <f>'справка №1-БАЛАНС'!H3</f>
        <v>831902088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684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01.01.-31.03.2010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13299</v>
      </c>
      <c r="D9" s="79">
        <v>12144</v>
      </c>
      <c r="E9" s="363" t="s">
        <v>283</v>
      </c>
      <c r="F9" s="365" t="s">
        <v>284</v>
      </c>
      <c r="G9" s="87">
        <v>47345</v>
      </c>
      <c r="H9" s="87">
        <v>39358</v>
      </c>
    </row>
    <row r="10" spans="1:8" ht="12">
      <c r="A10" s="363" t="s">
        <v>285</v>
      </c>
      <c r="B10" s="364" t="s">
        <v>286</v>
      </c>
      <c r="C10" s="79">
        <v>13670</v>
      </c>
      <c r="D10" s="79">
        <v>10771</v>
      </c>
      <c r="E10" s="363" t="s">
        <v>287</v>
      </c>
      <c r="F10" s="365" t="s">
        <v>288</v>
      </c>
      <c r="G10" s="87">
        <v>296</v>
      </c>
      <c r="H10" s="87">
        <v>249</v>
      </c>
    </row>
    <row r="11" spans="1:8" ht="12">
      <c r="A11" s="363" t="s">
        <v>289</v>
      </c>
      <c r="B11" s="364" t="s">
        <v>290</v>
      </c>
      <c r="C11" s="79">
        <v>2039</v>
      </c>
      <c r="D11" s="79">
        <v>2081</v>
      </c>
      <c r="E11" s="366" t="s">
        <v>291</v>
      </c>
      <c r="F11" s="365" t="s">
        <v>292</v>
      </c>
      <c r="G11" s="87">
        <v>569</v>
      </c>
      <c r="H11" s="87">
        <v>686</v>
      </c>
    </row>
    <row r="12" spans="1:8" ht="12">
      <c r="A12" s="363" t="s">
        <v>293</v>
      </c>
      <c r="B12" s="364" t="s">
        <v>294</v>
      </c>
      <c r="C12" s="79">
        <v>5340</v>
      </c>
      <c r="D12" s="79">
        <v>4957</v>
      </c>
      <c r="E12" s="366" t="s">
        <v>78</v>
      </c>
      <c r="F12" s="365" t="s">
        <v>295</v>
      </c>
      <c r="G12" s="87">
        <v>3463</v>
      </c>
      <c r="H12" s="87">
        <v>3475</v>
      </c>
    </row>
    <row r="13" spans="1:18" ht="12">
      <c r="A13" s="363" t="s">
        <v>296</v>
      </c>
      <c r="B13" s="364" t="s">
        <v>297</v>
      </c>
      <c r="C13" s="79">
        <v>1246</v>
      </c>
      <c r="D13" s="79">
        <v>1209</v>
      </c>
      <c r="E13" s="367" t="s">
        <v>51</v>
      </c>
      <c r="F13" s="368" t="s">
        <v>298</v>
      </c>
      <c r="G13" s="88">
        <f>SUM(G9:G12)</f>
        <v>51673</v>
      </c>
      <c r="H13" s="88">
        <f>SUM(H9:H12)</f>
        <v>43768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3591</v>
      </c>
      <c r="D14" s="79">
        <v>3532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-2912</v>
      </c>
      <c r="D15" s="80">
        <v>-3797</v>
      </c>
      <c r="E15" s="361" t="s">
        <v>303</v>
      </c>
      <c r="F15" s="370" t="s">
        <v>304</v>
      </c>
      <c r="G15" s="87">
        <v>0</v>
      </c>
      <c r="H15" s="87">
        <v>0</v>
      </c>
    </row>
    <row r="16" spans="1:8" ht="12">
      <c r="A16" s="363" t="s">
        <v>305</v>
      </c>
      <c r="B16" s="364" t="s">
        <v>306</v>
      </c>
      <c r="C16" s="80">
        <v>606</v>
      </c>
      <c r="D16" s="80">
        <v>481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>
        <v>24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36879</v>
      </c>
      <c r="D19" s="82">
        <f>SUM(D9:D15)+D16</f>
        <v>31378</v>
      </c>
      <c r="E19" s="373" t="s">
        <v>315</v>
      </c>
      <c r="F19" s="369" t="s">
        <v>316</v>
      </c>
      <c r="G19" s="87">
        <v>652</v>
      </c>
      <c r="H19" s="87">
        <v>413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>
        <v>0</v>
      </c>
      <c r="H20" s="87">
        <v>0</v>
      </c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>
        <v>49</v>
      </c>
      <c r="H21" s="87">
        <v>0</v>
      </c>
    </row>
    <row r="22" spans="1:8" ht="24">
      <c r="A22" s="360" t="s">
        <v>322</v>
      </c>
      <c r="B22" s="375" t="s">
        <v>323</v>
      </c>
      <c r="C22" s="79">
        <v>1275</v>
      </c>
      <c r="D22" s="79">
        <v>1453</v>
      </c>
      <c r="E22" s="373" t="s">
        <v>324</v>
      </c>
      <c r="F22" s="369" t="s">
        <v>325</v>
      </c>
      <c r="G22" s="87">
        <v>718</v>
      </c>
      <c r="H22" s="87">
        <v>1125</v>
      </c>
    </row>
    <row r="23" spans="1:8" ht="24">
      <c r="A23" s="363" t="s">
        <v>326</v>
      </c>
      <c r="B23" s="375" t="s">
        <v>327</v>
      </c>
      <c r="C23" s="79">
        <v>3</v>
      </c>
      <c r="D23" s="79">
        <v>6</v>
      </c>
      <c r="E23" s="363" t="s">
        <v>328</v>
      </c>
      <c r="F23" s="369" t="s">
        <v>329</v>
      </c>
      <c r="G23" s="87"/>
      <c r="H23" s="87">
        <v>0</v>
      </c>
    </row>
    <row r="24" spans="1:18" ht="12">
      <c r="A24" s="363" t="s">
        <v>330</v>
      </c>
      <c r="B24" s="375" t="s">
        <v>331</v>
      </c>
      <c r="C24" s="79">
        <v>574</v>
      </c>
      <c r="D24" s="79">
        <v>1880</v>
      </c>
      <c r="E24" s="367" t="s">
        <v>103</v>
      </c>
      <c r="F24" s="370" t="s">
        <v>332</v>
      </c>
      <c r="G24" s="88">
        <f>SUM(G19:G23)</f>
        <v>1419</v>
      </c>
      <c r="H24" s="88">
        <f>SUM(H19:H23)</f>
        <v>1538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165</v>
      </c>
      <c r="D25" s="79">
        <v>55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2017</v>
      </c>
      <c r="D26" s="82">
        <f>SUM(D22:D25)</f>
        <v>3394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38896</v>
      </c>
      <c r="D28" s="83">
        <f>D26+D19</f>
        <v>34772</v>
      </c>
      <c r="E28" s="174" t="s">
        <v>337</v>
      </c>
      <c r="F28" s="370" t="s">
        <v>338</v>
      </c>
      <c r="G28" s="88">
        <f>G13+G15+G24</f>
        <v>53092</v>
      </c>
      <c r="H28" s="88">
        <f>H13+H15+H24</f>
        <v>45306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14196</v>
      </c>
      <c r="D30" s="83">
        <f>IF((H28-D28)&gt;0,H28-D28,0)</f>
        <v>10534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343</v>
      </c>
      <c r="C31" s="79"/>
      <c r="D31" s="79"/>
      <c r="E31" s="361" t="s">
        <v>850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>
        <v>0</v>
      </c>
      <c r="D32" s="79">
        <v>0</v>
      </c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38896</v>
      </c>
      <c r="D33" s="82">
        <f>D28-D31+D32</f>
        <v>34772</v>
      </c>
      <c r="E33" s="174" t="s">
        <v>351</v>
      </c>
      <c r="F33" s="370" t="s">
        <v>352</v>
      </c>
      <c r="G33" s="90">
        <f>G32-G31+G28</f>
        <v>53092</v>
      </c>
      <c r="H33" s="90">
        <f>H32-H31+H28</f>
        <v>45306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14196</v>
      </c>
      <c r="D34" s="83">
        <f>IF((H33-D33)&gt;0,H33-D33,0)</f>
        <v>10534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1420</v>
      </c>
      <c r="D35" s="82">
        <f>D36+D37+D38</f>
        <v>1053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1420</v>
      </c>
      <c r="D36" s="79">
        <v>1053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12776</v>
      </c>
      <c r="D39" s="570">
        <f>+IF((H33-D33-D35)&gt;0,H33-D33-D35,0)</f>
        <v>9481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12776</v>
      </c>
      <c r="D41" s="85">
        <f>IF(H39=0,IF(D39-D40&gt;0,D39-D40+H40,0),IF(H39-H40&lt;0,H40-H39+D39,0))</f>
        <v>9481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53092</v>
      </c>
      <c r="D42" s="86">
        <f>D33+D35+D39</f>
        <v>45306</v>
      </c>
      <c r="E42" s="177" t="s">
        <v>378</v>
      </c>
      <c r="F42" s="178" t="s">
        <v>379</v>
      </c>
      <c r="G42" s="90">
        <f>G39+G33</f>
        <v>53092</v>
      </c>
      <c r="H42" s="90">
        <f>H39+H33</f>
        <v>45306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9">
        <v>40297</v>
      </c>
      <c r="C44" s="532" t="s">
        <v>817</v>
      </c>
      <c r="D44" s="612"/>
      <c r="E44" s="612"/>
      <c r="F44" s="612"/>
      <c r="G44" s="612"/>
      <c r="H44" s="61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861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3"/>
      <c r="E46" s="613"/>
      <c r="F46" s="613"/>
      <c r="G46" s="613"/>
      <c r="H46" s="613"/>
    </row>
    <row r="47" spans="1:8" ht="12">
      <c r="A47" s="29"/>
      <c r="B47" s="530"/>
      <c r="C47" s="531"/>
      <c r="D47" s="531" t="s">
        <v>862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СОФАРМА АД</v>
      </c>
      <c r="C4" s="397" t="s">
        <v>2</v>
      </c>
      <c r="D4" s="353">
        <f>'справка №1-БАЛАНС'!H3</f>
        <v>831902088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684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01.01.-31.03.2010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49857</v>
      </c>
      <c r="D10" s="92">
        <v>45296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-31905</v>
      </c>
      <c r="D11" s="92">
        <v>-28501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-6597</v>
      </c>
      <c r="D13" s="92">
        <v>-6453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-181</v>
      </c>
      <c r="D14" s="92">
        <v>-506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-2557</v>
      </c>
      <c r="D15" s="92">
        <v>-795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>
        <v>0</v>
      </c>
      <c r="D16" s="92">
        <v>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-1703</v>
      </c>
      <c r="D17" s="92">
        <v>-1695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-112</v>
      </c>
      <c r="D18" s="92">
        <v>-230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-365</v>
      </c>
      <c r="D19" s="92">
        <v>-181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6437</v>
      </c>
      <c r="D20" s="93">
        <f>SUM(D10:D19)</f>
        <v>6935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-590</v>
      </c>
      <c r="D22" s="92">
        <v>-848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8</v>
      </c>
      <c r="D23" s="92">
        <v>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-3764</v>
      </c>
      <c r="D24" s="92">
        <v>-7918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875</v>
      </c>
      <c r="D25" s="92">
        <v>902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689</v>
      </c>
      <c r="D26" s="92">
        <v>72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>
        <v>-452</v>
      </c>
      <c r="D27" s="92">
        <v>-164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>
        <v>302</v>
      </c>
      <c r="D28" s="92">
        <v>9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0</v>
      </c>
      <c r="D29" s="92">
        <v>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-2932</v>
      </c>
      <c r="D32" s="93">
        <f>SUM(D22:D31)</f>
        <v>-7941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33746</v>
      </c>
      <c r="D36" s="92">
        <v>28453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-28580</v>
      </c>
      <c r="D37" s="92">
        <v>-25572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-95</v>
      </c>
      <c r="D38" s="92">
        <v>-120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-96</v>
      </c>
      <c r="D39" s="92">
        <v>-121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</v>
      </c>
      <c r="D40" s="92">
        <v>-3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0</v>
      </c>
      <c r="D41" s="92">
        <v>0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4974</v>
      </c>
      <c r="D42" s="93">
        <f>SUM(D34:D41)</f>
        <v>2637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8479</v>
      </c>
      <c r="D43" s="93">
        <f>D42+D32+D20</f>
        <v>1631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3369</v>
      </c>
      <c r="D44" s="184">
        <v>1738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11848</v>
      </c>
      <c r="D45" s="93">
        <f>D44+D43</f>
        <v>3369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2540</v>
      </c>
      <c r="D46" s="94">
        <v>1371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10867</v>
      </c>
      <c r="D47" s="94">
        <v>260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5"/>
      <c r="D50" s="615"/>
      <c r="G50" s="186"/>
      <c r="H50" s="186"/>
    </row>
    <row r="51" spans="1:8" ht="12">
      <c r="A51" s="546"/>
      <c r="B51" s="546"/>
      <c r="C51" s="546" t="s">
        <v>861</v>
      </c>
      <c r="D51" s="542"/>
      <c r="G51" s="186"/>
      <c r="H51" s="186"/>
    </row>
    <row r="52" spans="1:8" ht="12">
      <c r="A52" s="546"/>
      <c r="B52" s="544" t="s">
        <v>863</v>
      </c>
      <c r="C52" s="615"/>
      <c r="D52" s="615"/>
      <c r="G52" s="186"/>
      <c r="H52" s="186"/>
    </row>
    <row r="53" spans="1:8" ht="12">
      <c r="A53" s="546"/>
      <c r="B53" s="546"/>
      <c r="C53" s="542" t="s">
        <v>864</v>
      </c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2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6" t="s">
        <v>459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8" t="str">
        <f>'справка №1-БАЛАНС'!E3</f>
        <v>СОФАРМА АД</v>
      </c>
      <c r="D3" s="619"/>
      <c r="E3" s="619"/>
      <c r="F3" s="619"/>
      <c r="G3" s="619"/>
      <c r="H3" s="574"/>
      <c r="I3" s="574"/>
      <c r="J3" s="2"/>
      <c r="K3" s="573" t="s">
        <v>2</v>
      </c>
      <c r="L3" s="573"/>
      <c r="M3" s="592">
        <f>'справка №1-БАЛАНС'!H3</f>
        <v>831902088</v>
      </c>
      <c r="N3" s="3"/>
    </row>
    <row r="4" spans="1:15" s="5" customFormat="1" ht="13.5" customHeight="1">
      <c r="A4" s="6" t="s">
        <v>460</v>
      </c>
      <c r="B4" s="574"/>
      <c r="C4" s="618" t="str">
        <f>'справка №1-БАЛАНС'!E4</f>
        <v>НЕКОНСОЛИДИРАН</v>
      </c>
      <c r="D4" s="618"/>
      <c r="E4" s="620"/>
      <c r="F4" s="618"/>
      <c r="G4" s="618"/>
      <c r="H4" s="533"/>
      <c r="I4" s="533"/>
      <c r="J4" s="594"/>
      <c r="K4" s="582" t="s">
        <v>4</v>
      </c>
      <c r="L4" s="582"/>
      <c r="M4" s="593">
        <f>'справка №1-БАЛАНС'!H4</f>
        <v>684</v>
      </c>
      <c r="N4" s="7"/>
      <c r="O4" s="8"/>
    </row>
    <row r="5" spans="1:14" s="5" customFormat="1" ht="12.75" customHeight="1">
      <c r="A5" s="6" t="s">
        <v>5</v>
      </c>
      <c r="B5" s="572"/>
      <c r="C5" s="618" t="str">
        <f>'справка №1-БАЛАНС'!E5</f>
        <v>01.01.-31.03.2010</v>
      </c>
      <c r="D5" s="619"/>
      <c r="E5" s="619"/>
      <c r="F5" s="619"/>
      <c r="G5" s="61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132000</v>
      </c>
      <c r="D11" s="96">
        <f>'справка №1-БАЛАНС'!H19</f>
        <v>0</v>
      </c>
      <c r="E11" s="96">
        <f>'справка №1-БАЛАНС'!H20</f>
        <v>18819</v>
      </c>
      <c r="F11" s="96">
        <f>'справка №1-БАЛАНС'!H22</f>
        <v>14428</v>
      </c>
      <c r="G11" s="96">
        <f>'справка №1-БАЛАНС'!H23</f>
        <v>0</v>
      </c>
      <c r="H11" s="98">
        <v>54938</v>
      </c>
      <c r="I11" s="96">
        <f>'справка №1-БАЛАНС'!H28+'справка №1-БАЛАНС'!H31</f>
        <v>33594</v>
      </c>
      <c r="J11" s="96">
        <f>'справка №1-БАЛАНС'!H29+'справка №1-БАЛАНС'!H32</f>
        <v>0</v>
      </c>
      <c r="K11" s="98"/>
      <c r="L11" s="424">
        <f>SUM(C11:K11)</f>
        <v>253779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132000</v>
      </c>
      <c r="D15" s="99">
        <f aca="true" t="shared" si="2" ref="D15:M15">D11+D12</f>
        <v>0</v>
      </c>
      <c r="E15" s="99">
        <f t="shared" si="2"/>
        <v>18819</v>
      </c>
      <c r="F15" s="99">
        <f t="shared" si="2"/>
        <v>14428</v>
      </c>
      <c r="G15" s="99">
        <f t="shared" si="2"/>
        <v>0</v>
      </c>
      <c r="H15" s="99">
        <f t="shared" si="2"/>
        <v>54938</v>
      </c>
      <c r="I15" s="99">
        <f t="shared" si="2"/>
        <v>33594</v>
      </c>
      <c r="J15" s="99">
        <f t="shared" si="2"/>
        <v>0</v>
      </c>
      <c r="K15" s="99">
        <f t="shared" si="2"/>
        <v>0</v>
      </c>
      <c r="L15" s="424">
        <f t="shared" si="1"/>
        <v>253779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12776</v>
      </c>
      <c r="J16" s="425">
        <f>+'справка №1-БАЛАНС'!G32</f>
        <v>0</v>
      </c>
      <c r="K16" s="98"/>
      <c r="L16" s="424">
        <f t="shared" si="1"/>
        <v>12776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-9</v>
      </c>
      <c r="F28" s="98"/>
      <c r="G28" s="98"/>
      <c r="H28" s="98"/>
      <c r="I28" s="98"/>
      <c r="J28" s="98"/>
      <c r="K28" s="98"/>
      <c r="L28" s="424">
        <f t="shared" si="1"/>
        <v>-9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132000</v>
      </c>
      <c r="D29" s="97">
        <f aca="true" t="shared" si="6" ref="D29:M29">D17+D20+D21+D24+D28+D27+D15+D16</f>
        <v>0</v>
      </c>
      <c r="E29" s="97">
        <f t="shared" si="6"/>
        <v>18810</v>
      </c>
      <c r="F29" s="97">
        <f t="shared" si="6"/>
        <v>14428</v>
      </c>
      <c r="G29" s="97">
        <f t="shared" si="6"/>
        <v>0</v>
      </c>
      <c r="H29" s="97">
        <f t="shared" si="6"/>
        <v>54938</v>
      </c>
      <c r="I29" s="97">
        <f t="shared" si="6"/>
        <v>46370</v>
      </c>
      <c r="J29" s="97">
        <f t="shared" si="6"/>
        <v>0</v>
      </c>
      <c r="K29" s="97">
        <f t="shared" si="6"/>
        <v>0</v>
      </c>
      <c r="L29" s="424">
        <f t="shared" si="1"/>
        <v>266546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132000</v>
      </c>
      <c r="D32" s="97">
        <f t="shared" si="7"/>
        <v>0</v>
      </c>
      <c r="E32" s="97">
        <f t="shared" si="7"/>
        <v>18810</v>
      </c>
      <c r="F32" s="97">
        <f t="shared" si="7"/>
        <v>14428</v>
      </c>
      <c r="G32" s="97">
        <f t="shared" si="7"/>
        <v>0</v>
      </c>
      <c r="H32" s="97">
        <f t="shared" si="7"/>
        <v>54938</v>
      </c>
      <c r="I32" s="97">
        <f t="shared" si="7"/>
        <v>46370</v>
      </c>
      <c r="J32" s="97">
        <f t="shared" si="7"/>
        <v>0</v>
      </c>
      <c r="K32" s="97">
        <f t="shared" si="7"/>
        <v>0</v>
      </c>
      <c r="L32" s="424">
        <f t="shared" si="1"/>
        <v>266546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892</v>
      </c>
      <c r="B35" s="37"/>
      <c r="C35" s="24"/>
      <c r="D35" s="617" t="s">
        <v>817</v>
      </c>
      <c r="E35" s="617"/>
      <c r="F35" s="432" t="s">
        <v>861</v>
      </c>
      <c r="G35" s="598"/>
      <c r="H35" s="598"/>
      <c r="I35" s="598"/>
      <c r="J35" s="24" t="s">
        <v>851</v>
      </c>
      <c r="K35" s="24"/>
      <c r="L35" s="432" t="s">
        <v>864</v>
      </c>
      <c r="M35" s="59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G31" sqref="G3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3" t="s">
        <v>383</v>
      </c>
      <c r="B2" s="631"/>
      <c r="C2" s="585"/>
      <c r="D2" s="585"/>
      <c r="E2" s="618" t="str">
        <f>'справка №1-БАЛАНС'!E3</f>
        <v>СОФАРМА АД</v>
      </c>
      <c r="F2" s="604"/>
      <c r="G2" s="604"/>
      <c r="H2" s="585"/>
      <c r="I2" s="441"/>
      <c r="J2" s="441"/>
      <c r="K2" s="441"/>
      <c r="L2" s="441"/>
      <c r="M2" s="634" t="s">
        <v>2</v>
      </c>
      <c r="N2" s="630"/>
      <c r="O2" s="630"/>
      <c r="P2" s="635">
        <f>'справка №1-БАЛАНС'!H3</f>
        <v>831902088</v>
      </c>
      <c r="Q2" s="635"/>
      <c r="R2" s="353"/>
    </row>
    <row r="3" spans="1:18" ht="15">
      <c r="A3" s="603" t="s">
        <v>5</v>
      </c>
      <c r="B3" s="631"/>
      <c r="C3" s="586"/>
      <c r="D3" s="586"/>
      <c r="E3" s="618" t="str">
        <f>'справка №1-БАЛАНС'!E5</f>
        <v>01.01.-31.03.2010</v>
      </c>
      <c r="F3" s="605"/>
      <c r="G3" s="605"/>
      <c r="H3" s="443"/>
      <c r="I3" s="443"/>
      <c r="J3" s="443"/>
      <c r="K3" s="443"/>
      <c r="L3" s="443"/>
      <c r="M3" s="636" t="s">
        <v>4</v>
      </c>
      <c r="N3" s="636"/>
      <c r="O3" s="577"/>
      <c r="P3" s="637">
        <f>'справка №1-БАЛАНС'!H4</f>
        <v>684</v>
      </c>
      <c r="Q3" s="637"/>
      <c r="R3" s="354"/>
    </row>
    <row r="4" spans="1:18" ht="12.75">
      <c r="A4" s="436" t="s">
        <v>522</v>
      </c>
      <c r="B4" s="442"/>
      <c r="C4" s="442"/>
      <c r="D4" s="443"/>
      <c r="E4" s="621"/>
      <c r="F4" s="622"/>
      <c r="G4" s="62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3" t="s">
        <v>463</v>
      </c>
      <c r="B5" s="624"/>
      <c r="C5" s="627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32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32" t="s">
        <v>528</v>
      </c>
      <c r="R5" s="632" t="s">
        <v>529</v>
      </c>
    </row>
    <row r="6" spans="1:18" s="44" customFormat="1" ht="48">
      <c r="A6" s="625"/>
      <c r="B6" s="626"/>
      <c r="C6" s="628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3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3"/>
      <c r="R6" s="633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25711</v>
      </c>
      <c r="E9" s="243">
        <v>13</v>
      </c>
      <c r="F9" s="243"/>
      <c r="G9" s="113">
        <f>D9+E9-F9</f>
        <v>25724</v>
      </c>
      <c r="H9" s="103"/>
      <c r="I9" s="103"/>
      <c r="J9" s="113">
        <f>G9+H9-I9</f>
        <v>25724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25724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42304</v>
      </c>
      <c r="E10" s="243">
        <v>2</v>
      </c>
      <c r="F10" s="243"/>
      <c r="G10" s="113">
        <f aca="true" t="shared" si="2" ref="G10:G39">D10+E10-F10</f>
        <v>42306</v>
      </c>
      <c r="H10" s="103"/>
      <c r="I10" s="103"/>
      <c r="J10" s="113">
        <f aca="true" t="shared" si="3" ref="J10:J39">G10+H10-I10</f>
        <v>42306</v>
      </c>
      <c r="K10" s="103">
        <v>1640</v>
      </c>
      <c r="L10" s="103">
        <v>410</v>
      </c>
      <c r="M10" s="103"/>
      <c r="N10" s="113">
        <f aca="true" t="shared" si="4" ref="N10:N39">K10+L10-M10</f>
        <v>2050</v>
      </c>
      <c r="O10" s="103"/>
      <c r="P10" s="103"/>
      <c r="Q10" s="113">
        <f t="shared" si="0"/>
        <v>2050</v>
      </c>
      <c r="R10" s="113">
        <f t="shared" si="1"/>
        <v>40256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74741</v>
      </c>
      <c r="E11" s="243">
        <v>250</v>
      </c>
      <c r="F11" s="243">
        <v>16</v>
      </c>
      <c r="G11" s="113">
        <f t="shared" si="2"/>
        <v>74975</v>
      </c>
      <c r="H11" s="103"/>
      <c r="I11" s="103"/>
      <c r="J11" s="113">
        <f t="shared" si="3"/>
        <v>74975</v>
      </c>
      <c r="K11" s="103">
        <v>42658</v>
      </c>
      <c r="L11" s="103">
        <v>1157</v>
      </c>
      <c r="M11" s="103">
        <v>16</v>
      </c>
      <c r="N11" s="113">
        <f t="shared" si="4"/>
        <v>43799</v>
      </c>
      <c r="O11" s="103"/>
      <c r="P11" s="103"/>
      <c r="Q11" s="113">
        <f t="shared" si="0"/>
        <v>43799</v>
      </c>
      <c r="R11" s="113">
        <f t="shared" si="1"/>
        <v>31176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3642</v>
      </c>
      <c r="E12" s="243"/>
      <c r="F12" s="243"/>
      <c r="G12" s="113">
        <f t="shared" si="2"/>
        <v>3642</v>
      </c>
      <c r="H12" s="103"/>
      <c r="I12" s="103"/>
      <c r="J12" s="113">
        <f t="shared" si="3"/>
        <v>3642</v>
      </c>
      <c r="K12" s="103">
        <v>947</v>
      </c>
      <c r="L12" s="103">
        <v>38</v>
      </c>
      <c r="M12" s="103"/>
      <c r="N12" s="113">
        <f t="shared" si="4"/>
        <v>985</v>
      </c>
      <c r="O12" s="103"/>
      <c r="P12" s="103"/>
      <c r="Q12" s="113">
        <f t="shared" si="0"/>
        <v>985</v>
      </c>
      <c r="R12" s="113">
        <f t="shared" si="1"/>
        <v>2657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11225</v>
      </c>
      <c r="E13" s="243">
        <v>162</v>
      </c>
      <c r="F13" s="243">
        <v>39</v>
      </c>
      <c r="G13" s="113">
        <f t="shared" si="2"/>
        <v>11348</v>
      </c>
      <c r="H13" s="103"/>
      <c r="I13" s="103"/>
      <c r="J13" s="113">
        <f t="shared" si="3"/>
        <v>11348</v>
      </c>
      <c r="K13" s="103">
        <v>3858</v>
      </c>
      <c r="L13" s="103">
        <v>284</v>
      </c>
      <c r="M13" s="103">
        <v>18</v>
      </c>
      <c r="N13" s="113">
        <f t="shared" si="4"/>
        <v>4124</v>
      </c>
      <c r="O13" s="103"/>
      <c r="P13" s="103"/>
      <c r="Q13" s="113">
        <f t="shared" si="0"/>
        <v>4124</v>
      </c>
      <c r="R13" s="113">
        <f t="shared" si="1"/>
        <v>7224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5122</v>
      </c>
      <c r="E14" s="243">
        <v>13</v>
      </c>
      <c r="F14" s="243"/>
      <c r="G14" s="113">
        <f t="shared" si="2"/>
        <v>5135</v>
      </c>
      <c r="H14" s="103"/>
      <c r="I14" s="103"/>
      <c r="J14" s="113">
        <f t="shared" si="3"/>
        <v>5135</v>
      </c>
      <c r="K14" s="103">
        <v>3849</v>
      </c>
      <c r="L14" s="103">
        <v>115</v>
      </c>
      <c r="M14" s="103"/>
      <c r="N14" s="113">
        <f t="shared" si="4"/>
        <v>3964</v>
      </c>
      <c r="O14" s="103"/>
      <c r="P14" s="103"/>
      <c r="Q14" s="113">
        <f t="shared" si="0"/>
        <v>3964</v>
      </c>
      <c r="R14" s="113">
        <f t="shared" si="1"/>
        <v>1171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852</v>
      </c>
      <c r="B15" s="466" t="s">
        <v>853</v>
      </c>
      <c r="C15" s="564" t="s">
        <v>854</v>
      </c>
      <c r="D15" s="565">
        <v>3251</v>
      </c>
      <c r="E15" s="565">
        <v>87</v>
      </c>
      <c r="F15" s="565">
        <v>30</v>
      </c>
      <c r="G15" s="113">
        <f t="shared" si="2"/>
        <v>3308</v>
      </c>
      <c r="H15" s="566"/>
      <c r="I15" s="566"/>
      <c r="J15" s="113">
        <f t="shared" si="3"/>
        <v>3308</v>
      </c>
      <c r="K15" s="566">
        <v>0</v>
      </c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3308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>
        <v>266</v>
      </c>
      <c r="E16" s="243"/>
      <c r="F16" s="243"/>
      <c r="G16" s="113">
        <f t="shared" si="2"/>
        <v>266</v>
      </c>
      <c r="H16" s="103"/>
      <c r="I16" s="103"/>
      <c r="J16" s="113">
        <f t="shared" si="3"/>
        <v>266</v>
      </c>
      <c r="K16" s="103">
        <v>11</v>
      </c>
      <c r="L16" s="103">
        <v>2</v>
      </c>
      <c r="M16" s="103"/>
      <c r="N16" s="113">
        <f t="shared" si="4"/>
        <v>13</v>
      </c>
      <c r="O16" s="103"/>
      <c r="P16" s="103"/>
      <c r="Q16" s="113">
        <f aca="true" t="shared" si="5" ref="Q16:Q25">N16+O16-P16</f>
        <v>13</v>
      </c>
      <c r="R16" s="113">
        <f aca="true" t="shared" si="6" ref="R16:R25">J16-Q16</f>
        <v>253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166262</v>
      </c>
      <c r="E17" s="248">
        <f>SUM(E9:E16)</f>
        <v>527</v>
      </c>
      <c r="F17" s="248">
        <f>SUM(F9:F16)</f>
        <v>85</v>
      </c>
      <c r="G17" s="113">
        <f t="shared" si="2"/>
        <v>166704</v>
      </c>
      <c r="H17" s="114">
        <f>SUM(H9:H16)</f>
        <v>0</v>
      </c>
      <c r="I17" s="114">
        <f>SUM(I9:I16)</f>
        <v>0</v>
      </c>
      <c r="J17" s="113">
        <f t="shared" si="3"/>
        <v>166704</v>
      </c>
      <c r="K17" s="114">
        <f>SUM(K9:K16)</f>
        <v>52963</v>
      </c>
      <c r="L17" s="114">
        <f>SUM(L9:L16)</f>
        <v>2006</v>
      </c>
      <c r="M17" s="114">
        <f>SUM(M9:M16)</f>
        <v>34</v>
      </c>
      <c r="N17" s="113">
        <f t="shared" si="4"/>
        <v>54935</v>
      </c>
      <c r="O17" s="114">
        <f>SUM(O9:O16)</f>
        <v>0</v>
      </c>
      <c r="P17" s="114">
        <f>SUM(P9:P16)</f>
        <v>0</v>
      </c>
      <c r="Q17" s="113">
        <f t="shared" si="5"/>
        <v>54935</v>
      </c>
      <c r="R17" s="113">
        <f t="shared" si="6"/>
        <v>111769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18552</v>
      </c>
      <c r="E18" s="241"/>
      <c r="F18" s="241"/>
      <c r="G18" s="113">
        <f t="shared" si="2"/>
        <v>18552</v>
      </c>
      <c r="H18" s="101"/>
      <c r="I18" s="101"/>
      <c r="J18" s="113">
        <f t="shared" si="3"/>
        <v>18552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18552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>
        <v>0</v>
      </c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745</v>
      </c>
      <c r="E21" s="243"/>
      <c r="F21" s="243"/>
      <c r="G21" s="113">
        <f t="shared" si="2"/>
        <v>745</v>
      </c>
      <c r="H21" s="103"/>
      <c r="I21" s="103"/>
      <c r="J21" s="113">
        <f t="shared" si="3"/>
        <v>745</v>
      </c>
      <c r="K21" s="103">
        <v>223</v>
      </c>
      <c r="L21" s="103">
        <v>34</v>
      </c>
      <c r="M21" s="103"/>
      <c r="N21" s="113">
        <f t="shared" si="4"/>
        <v>257</v>
      </c>
      <c r="O21" s="103"/>
      <c r="P21" s="103"/>
      <c r="Q21" s="113">
        <f t="shared" si="5"/>
        <v>257</v>
      </c>
      <c r="R21" s="113">
        <f t="shared" si="6"/>
        <v>488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1038</v>
      </c>
      <c r="E22" s="243"/>
      <c r="F22" s="243"/>
      <c r="G22" s="113">
        <f t="shared" si="2"/>
        <v>1038</v>
      </c>
      <c r="H22" s="103"/>
      <c r="I22" s="103"/>
      <c r="J22" s="113">
        <f t="shared" si="3"/>
        <v>1038</v>
      </c>
      <c r="K22" s="103">
        <v>653</v>
      </c>
      <c r="L22" s="103">
        <v>24</v>
      </c>
      <c r="M22" s="103"/>
      <c r="N22" s="113">
        <f t="shared" si="4"/>
        <v>677</v>
      </c>
      <c r="O22" s="103"/>
      <c r="P22" s="103"/>
      <c r="Q22" s="113">
        <f t="shared" si="5"/>
        <v>677</v>
      </c>
      <c r="R22" s="113">
        <f t="shared" si="6"/>
        <v>361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>
        <v>0</v>
      </c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777</v>
      </c>
      <c r="E24" s="243"/>
      <c r="F24" s="243"/>
      <c r="G24" s="113">
        <f t="shared" si="2"/>
        <v>777</v>
      </c>
      <c r="H24" s="103"/>
      <c r="I24" s="103"/>
      <c r="J24" s="113">
        <f t="shared" si="3"/>
        <v>777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777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581</v>
      </c>
      <c r="D25" s="244">
        <f>SUM(D21:D24)</f>
        <v>2560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2560</v>
      </c>
      <c r="H25" s="104">
        <f t="shared" si="7"/>
        <v>0</v>
      </c>
      <c r="I25" s="104">
        <f t="shared" si="7"/>
        <v>0</v>
      </c>
      <c r="J25" s="105">
        <f t="shared" si="3"/>
        <v>2560</v>
      </c>
      <c r="K25" s="104">
        <f t="shared" si="7"/>
        <v>876</v>
      </c>
      <c r="L25" s="104">
        <f t="shared" si="7"/>
        <v>58</v>
      </c>
      <c r="M25" s="104">
        <f t="shared" si="7"/>
        <v>0</v>
      </c>
      <c r="N25" s="105">
        <f t="shared" si="4"/>
        <v>934</v>
      </c>
      <c r="O25" s="104">
        <f t="shared" si="7"/>
        <v>0</v>
      </c>
      <c r="P25" s="104">
        <f t="shared" si="7"/>
        <v>0</v>
      </c>
      <c r="Q25" s="105">
        <f t="shared" si="5"/>
        <v>934</v>
      </c>
      <c r="R25" s="105">
        <f t="shared" si="6"/>
        <v>1626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848</v>
      </c>
      <c r="C27" s="472" t="s">
        <v>584</v>
      </c>
      <c r="D27" s="246">
        <f>SUM(D28:D31)</f>
        <v>94563</v>
      </c>
      <c r="E27" s="246">
        <f aca="true" t="shared" si="8" ref="E27:P27">SUM(E28:E31)</f>
        <v>452</v>
      </c>
      <c r="F27" s="246">
        <f t="shared" si="8"/>
        <v>262</v>
      </c>
      <c r="G27" s="110">
        <f t="shared" si="2"/>
        <v>94753</v>
      </c>
      <c r="H27" s="109">
        <f t="shared" si="8"/>
        <v>0</v>
      </c>
      <c r="I27" s="109">
        <f t="shared" si="8"/>
        <v>0</v>
      </c>
      <c r="J27" s="110">
        <f t="shared" si="3"/>
        <v>94753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94753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>
        <v>72333</v>
      </c>
      <c r="E28" s="243">
        <v>11</v>
      </c>
      <c r="F28" s="243">
        <v>241</v>
      </c>
      <c r="G28" s="113">
        <f t="shared" si="2"/>
        <v>72103</v>
      </c>
      <c r="H28" s="103"/>
      <c r="I28" s="103"/>
      <c r="J28" s="113">
        <f t="shared" si="3"/>
        <v>72103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72103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>
        <v>0</v>
      </c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>
        <v>1849</v>
      </c>
      <c r="E30" s="243">
        <v>27</v>
      </c>
      <c r="F30" s="243"/>
      <c r="G30" s="113">
        <f t="shared" si="2"/>
        <v>1876</v>
      </c>
      <c r="H30" s="111"/>
      <c r="I30" s="111"/>
      <c r="J30" s="113">
        <f t="shared" si="3"/>
        <v>1876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1876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>
        <v>20381</v>
      </c>
      <c r="E31" s="243">
        <v>414</v>
      </c>
      <c r="F31" s="243">
        <v>21</v>
      </c>
      <c r="G31" s="113">
        <f t="shared" si="2"/>
        <v>20774</v>
      </c>
      <c r="H31" s="111"/>
      <c r="I31" s="111"/>
      <c r="J31" s="113">
        <f t="shared" si="3"/>
        <v>20774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20774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600</v>
      </c>
      <c r="D38" s="248">
        <f>D27+D32+D37</f>
        <v>94563</v>
      </c>
      <c r="E38" s="248">
        <f aca="true" t="shared" si="12" ref="E38:P38">E27+E32+E37</f>
        <v>452</v>
      </c>
      <c r="F38" s="248">
        <f t="shared" si="12"/>
        <v>262</v>
      </c>
      <c r="G38" s="113">
        <f t="shared" si="2"/>
        <v>94753</v>
      </c>
      <c r="H38" s="114">
        <f t="shared" si="12"/>
        <v>0</v>
      </c>
      <c r="I38" s="114">
        <f t="shared" si="12"/>
        <v>0</v>
      </c>
      <c r="J38" s="113">
        <f t="shared" si="3"/>
        <v>94753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94753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281937</v>
      </c>
      <c r="E40" s="547">
        <f>E17+E18+E19+E25+E38+E39</f>
        <v>979</v>
      </c>
      <c r="F40" s="547">
        <f aca="true" t="shared" si="13" ref="F40:R40">F17+F18+F19+F25+F38+F39</f>
        <v>347</v>
      </c>
      <c r="G40" s="547">
        <f t="shared" si="13"/>
        <v>282569</v>
      </c>
      <c r="H40" s="547">
        <f t="shared" si="13"/>
        <v>0</v>
      </c>
      <c r="I40" s="547">
        <f t="shared" si="13"/>
        <v>0</v>
      </c>
      <c r="J40" s="547">
        <f t="shared" si="13"/>
        <v>282569</v>
      </c>
      <c r="K40" s="547">
        <f t="shared" si="13"/>
        <v>53839</v>
      </c>
      <c r="L40" s="547">
        <f t="shared" si="13"/>
        <v>2064</v>
      </c>
      <c r="M40" s="547">
        <f t="shared" si="13"/>
        <v>34</v>
      </c>
      <c r="N40" s="547">
        <f t="shared" si="13"/>
        <v>55869</v>
      </c>
      <c r="O40" s="547">
        <f t="shared" si="13"/>
        <v>0</v>
      </c>
      <c r="P40" s="547">
        <f t="shared" si="13"/>
        <v>0</v>
      </c>
      <c r="Q40" s="547">
        <f t="shared" si="13"/>
        <v>55869</v>
      </c>
      <c r="R40" s="547">
        <f t="shared" si="13"/>
        <v>226700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894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29"/>
      <c r="L44" s="629"/>
      <c r="M44" s="629"/>
      <c r="N44" s="629"/>
      <c r="O44" s="630" t="s">
        <v>858</v>
      </c>
      <c r="P44" s="631"/>
      <c r="Q44" s="631"/>
      <c r="R44" s="631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7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9" t="s">
        <v>607</v>
      </c>
      <c r="B1" s="609"/>
      <c r="C1" s="609"/>
      <c r="D1" s="609"/>
      <c r="E1" s="609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СОФАРМА АД</v>
      </c>
      <c r="B3" s="638"/>
      <c r="C3" s="353" t="s">
        <v>2</v>
      </c>
      <c r="E3" s="353">
        <f>'справка №1-БАЛАНС'!H3</f>
        <v>831902088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01.01.-31.03.2010</v>
      </c>
      <c r="B4" s="639"/>
      <c r="C4" s="354" t="s">
        <v>4</v>
      </c>
      <c r="D4" s="354"/>
      <c r="E4" s="353">
        <f>'справка №1-БАЛАНС'!H4</f>
        <v>684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>
        <v>0</v>
      </c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14371</v>
      </c>
      <c r="D11" s="165">
        <f>SUM(D12:D14)</f>
        <v>0</v>
      </c>
      <c r="E11" s="166">
        <f>SUM(E12:E14)</f>
        <v>14371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14371</v>
      </c>
      <c r="D12" s="153"/>
      <c r="E12" s="166">
        <f aca="true" t="shared" si="0" ref="E12:E42">C12-D12</f>
        <v>14371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7</v>
      </c>
      <c r="D16" s="165">
        <f>+D17+D18</f>
        <v>0</v>
      </c>
      <c r="E16" s="166">
        <f t="shared" si="0"/>
        <v>7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7</v>
      </c>
      <c r="D18" s="153"/>
      <c r="E18" s="166">
        <f t="shared" si="0"/>
        <v>7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14378</v>
      </c>
      <c r="D19" s="149">
        <f>D11+D15+D16</f>
        <v>0</v>
      </c>
      <c r="E19" s="164">
        <f>E11+E15+E16</f>
        <v>14378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0</v>
      </c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74829</v>
      </c>
      <c r="D24" s="165">
        <f>SUM(D25:D27)</f>
        <v>74829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19174</v>
      </c>
      <c r="D25" s="153">
        <f>+C25</f>
        <v>19174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55435</v>
      </c>
      <c r="D26" s="153">
        <f aca="true" t="shared" si="1" ref="D26:D32">+C26</f>
        <v>55435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220</v>
      </c>
      <c r="D27" s="153">
        <f t="shared" si="1"/>
        <v>220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35714</v>
      </c>
      <c r="D28" s="153">
        <f t="shared" si="1"/>
        <v>35714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929</v>
      </c>
      <c r="D29" s="153">
        <f t="shared" si="1"/>
        <v>929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1186</v>
      </c>
      <c r="D30" s="153">
        <f t="shared" si="1"/>
        <v>1186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3</v>
      </c>
      <c r="D31" s="153">
        <f t="shared" si="1"/>
        <v>3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>
        <v>0</v>
      </c>
      <c r="D32" s="153">
        <f t="shared" si="1"/>
        <v>0</v>
      </c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2825</v>
      </c>
      <c r="D33" s="150">
        <f>SUM(D34:D37)</f>
        <v>2825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>
        <f>+C34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748</v>
      </c>
      <c r="D35" s="153">
        <f>+C35</f>
        <v>748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>
        <f>+C36</f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2077</v>
      </c>
      <c r="D37" s="153">
        <f>+C37</f>
        <v>2077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488</v>
      </c>
      <c r="D38" s="150">
        <f>SUM(D39:D42)</f>
        <v>488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>
        <f>+C39</f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>
        <f>+C40</f>
        <v>0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>
        <f>+C41</f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488</v>
      </c>
      <c r="D42" s="153">
        <f>+C42</f>
        <v>488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115974</v>
      </c>
      <c r="D43" s="149">
        <f>D24+D28+D29+D31+D30+D32+D33+D38</f>
        <v>115974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130352</v>
      </c>
      <c r="D44" s="148">
        <f>D43+D21+D19+D9</f>
        <v>115974</v>
      </c>
      <c r="E44" s="164">
        <f>E43+E21+E19+E9</f>
        <v>14378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2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2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8220</v>
      </c>
      <c r="D56" s="148">
        <f>D57+D59</f>
        <v>0</v>
      </c>
      <c r="E56" s="165">
        <f t="shared" si="2"/>
        <v>8220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8220</v>
      </c>
      <c r="D57" s="153"/>
      <c r="E57" s="165">
        <f t="shared" si="2"/>
        <v>8220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>
        <v>0</v>
      </c>
      <c r="D58" s="154"/>
      <c r="E58" s="165">
        <f t="shared" si="2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2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2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>
        <v>0</v>
      </c>
      <c r="D61" s="153"/>
      <c r="E61" s="165">
        <f t="shared" si="2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>
        <v>0</v>
      </c>
      <c r="D62" s="153"/>
      <c r="E62" s="165">
        <f t="shared" si="2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>
        <v>0</v>
      </c>
      <c r="D63" s="153"/>
      <c r="E63" s="165">
        <f t="shared" si="2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1471</v>
      </c>
      <c r="D64" s="153"/>
      <c r="E64" s="165">
        <f t="shared" si="2"/>
        <v>1471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317</v>
      </c>
      <c r="D65" s="154"/>
      <c r="E65" s="165">
        <f t="shared" si="2"/>
        <v>317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9691</v>
      </c>
      <c r="D66" s="148">
        <f>D52+D56+D61+D62+D63+D64</f>
        <v>0</v>
      </c>
      <c r="E66" s="165">
        <f t="shared" si="2"/>
        <v>9691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3934</v>
      </c>
      <c r="D68" s="153"/>
      <c r="E68" s="165">
        <f t="shared" si="2"/>
        <v>3934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4175</v>
      </c>
      <c r="D71" s="150">
        <f>SUM(D72:D74)</f>
        <v>4175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1167</v>
      </c>
      <c r="D72" s="153">
        <f>+C72</f>
        <v>1167</v>
      </c>
      <c r="E72" s="165">
        <f t="shared" si="2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>
        <f>+C73</f>
        <v>0</v>
      </c>
      <c r="E73" s="165">
        <f t="shared" si="2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3008</v>
      </c>
      <c r="D74" s="153">
        <f>+C74</f>
        <v>3008</v>
      </c>
      <c r="E74" s="165">
        <f t="shared" si="2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84309</v>
      </c>
      <c r="D75" s="148">
        <f>D76+D78</f>
        <v>84309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84309</v>
      </c>
      <c r="D76" s="153">
        <f>+C76</f>
        <v>84309</v>
      </c>
      <c r="E76" s="165">
        <f t="shared" si="2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>
        <v>0</v>
      </c>
      <c r="D77" s="153">
        <f>+C77</f>
        <v>0</v>
      </c>
      <c r="E77" s="165">
        <f t="shared" si="2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>
        <v>0</v>
      </c>
      <c r="D78" s="153">
        <f>+C78</f>
        <v>0</v>
      </c>
      <c r="E78" s="165">
        <f t="shared" si="2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3">
        <f>+C79</f>
        <v>0</v>
      </c>
      <c r="E79" s="165">
        <f t="shared" si="2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42312</v>
      </c>
      <c r="D80" s="148">
        <f>SUM(D81:D84)</f>
        <v>42312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>
        <v>0</v>
      </c>
      <c r="D81" s="153">
        <f>+C81</f>
        <v>0</v>
      </c>
      <c r="E81" s="165">
        <f t="shared" si="2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>
        <v>0</v>
      </c>
      <c r="D82" s="153">
        <f>+C82</f>
        <v>0</v>
      </c>
      <c r="E82" s="165">
        <f t="shared" si="2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>
        <v>42312</v>
      </c>
      <c r="D83" s="153">
        <f>+C83</f>
        <v>42312</v>
      </c>
      <c r="E83" s="165">
        <f t="shared" si="2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0</v>
      </c>
      <c r="D84" s="153">
        <f>+C84</f>
        <v>0</v>
      </c>
      <c r="E84" s="165">
        <f t="shared" si="2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10987</v>
      </c>
      <c r="D85" s="149">
        <f>SUM(D86:D90)+D94</f>
        <v>10987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0</v>
      </c>
      <c r="D86" s="153">
        <f>+C86</f>
        <v>0</v>
      </c>
      <c r="E86" s="165">
        <f t="shared" si="2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8332</v>
      </c>
      <c r="D87" s="153">
        <f>+C87</f>
        <v>8332</v>
      </c>
      <c r="E87" s="165">
        <f t="shared" si="2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41</v>
      </c>
      <c r="D88" s="153">
        <f>+C88</f>
        <v>41</v>
      </c>
      <c r="E88" s="165">
        <f t="shared" si="2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1110</v>
      </c>
      <c r="D89" s="153">
        <f>+C89</f>
        <v>1110</v>
      </c>
      <c r="E89" s="165">
        <f t="shared" si="2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1078</v>
      </c>
      <c r="D90" s="148">
        <f>SUM(D91:D93)</f>
        <v>1078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922</v>
      </c>
      <c r="D91" s="153">
        <f>+C91</f>
        <v>922</v>
      </c>
      <c r="E91" s="165">
        <f t="shared" si="2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0</v>
      </c>
      <c r="D92" s="153">
        <f>+C92</f>
        <v>0</v>
      </c>
      <c r="E92" s="165">
        <f t="shared" si="2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156</v>
      </c>
      <c r="D93" s="153">
        <f>+C93</f>
        <v>156</v>
      </c>
      <c r="E93" s="165">
        <f t="shared" si="2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426</v>
      </c>
      <c r="D94" s="153">
        <f>+C94</f>
        <v>426</v>
      </c>
      <c r="E94" s="165">
        <f t="shared" si="2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518</v>
      </c>
      <c r="D95" s="153">
        <f>+C95</f>
        <v>518</v>
      </c>
      <c r="E95" s="165">
        <f t="shared" si="2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142301</v>
      </c>
      <c r="D96" s="149">
        <f>D85+D80+D75+D71+D95</f>
        <v>142301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155926</v>
      </c>
      <c r="D97" s="149">
        <f>D96+D68+D66</f>
        <v>142301</v>
      </c>
      <c r="E97" s="149">
        <f>E96+E68+E66</f>
        <v>13625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1154</v>
      </c>
      <c r="D104" s="153"/>
      <c r="E104" s="153"/>
      <c r="F104" s="172">
        <f>C104+D104-E104</f>
        <v>1154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1154</v>
      </c>
      <c r="D105" s="148">
        <f>SUM(D102:D104)</f>
        <v>0</v>
      </c>
      <c r="E105" s="148">
        <f>SUM(E102:E104)</f>
        <v>0</v>
      </c>
      <c r="F105" s="148">
        <f>SUM(F102:F104)</f>
        <v>1154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8" t="s">
        <v>778</v>
      </c>
      <c r="B107" s="608"/>
      <c r="C107" s="608"/>
      <c r="D107" s="608"/>
      <c r="E107" s="608"/>
      <c r="F107" s="60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7" t="s">
        <v>895</v>
      </c>
      <c r="B109" s="607"/>
      <c r="C109" s="607" t="s">
        <v>859</v>
      </c>
      <c r="D109" s="607"/>
      <c r="E109" s="607"/>
      <c r="F109" s="60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6" t="s">
        <v>860</v>
      </c>
      <c r="D111" s="606"/>
      <c r="E111" s="606"/>
      <c r="F111" s="60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8" t="str">
        <f>'справка №1-БАЛАНС'!E3</f>
        <v>СОФАРМА АД</v>
      </c>
      <c r="D4" s="605"/>
      <c r="E4" s="605"/>
      <c r="F4" s="578"/>
      <c r="G4" s="580" t="s">
        <v>2</v>
      </c>
      <c r="H4" s="580"/>
      <c r="I4" s="589">
        <f>'справка №1-БАЛАНС'!H3</f>
        <v>831902088</v>
      </c>
    </row>
    <row r="5" spans="1:9" ht="15">
      <c r="A5" s="522" t="s">
        <v>5</v>
      </c>
      <c r="B5" s="579"/>
      <c r="C5" s="618" t="str">
        <f>'справка №1-БАЛАНС'!E5</f>
        <v>01.01.-31.03.2010</v>
      </c>
      <c r="D5" s="642"/>
      <c r="E5" s="642"/>
      <c r="F5" s="579"/>
      <c r="G5" s="354" t="s">
        <v>4</v>
      </c>
      <c r="H5" s="581"/>
      <c r="I5" s="588">
        <f>'справка №1-БАЛАНС'!H4</f>
        <v>684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284301299</v>
      </c>
      <c r="D12" s="141"/>
      <c r="E12" s="141"/>
      <c r="F12" s="141">
        <v>94359</v>
      </c>
      <c r="G12" s="141"/>
      <c r="H12" s="141"/>
      <c r="I12" s="541">
        <f>F12+G12-H12</f>
        <v>94359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>
        <v>10060</v>
      </c>
      <c r="D16" s="141"/>
      <c r="E16" s="141"/>
      <c r="F16" s="141">
        <v>394</v>
      </c>
      <c r="G16" s="141"/>
      <c r="H16" s="141"/>
      <c r="I16" s="541">
        <f t="shared" si="0"/>
        <v>394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284311359</v>
      </c>
      <c r="D17" s="127">
        <f t="shared" si="1"/>
        <v>0</v>
      </c>
      <c r="E17" s="127">
        <f t="shared" si="1"/>
        <v>0</v>
      </c>
      <c r="F17" s="127">
        <f t="shared" si="1"/>
        <v>94753</v>
      </c>
      <c r="G17" s="127">
        <f t="shared" si="1"/>
        <v>0</v>
      </c>
      <c r="H17" s="127">
        <f t="shared" si="1"/>
        <v>0</v>
      </c>
      <c r="I17" s="541">
        <f t="shared" si="0"/>
        <v>94753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890</v>
      </c>
      <c r="B30" s="641"/>
      <c r="C30" s="641"/>
      <c r="D30" s="568" t="s">
        <v>817</v>
      </c>
      <c r="E30" s="640"/>
      <c r="F30" s="640"/>
      <c r="G30" s="640"/>
      <c r="H30" s="519" t="s">
        <v>863</v>
      </c>
      <c r="I30" s="640"/>
      <c r="J30" s="640"/>
    </row>
    <row r="31" spans="1:9" s="115" customFormat="1" ht="12">
      <c r="A31" s="437"/>
      <c r="B31" s="520"/>
      <c r="C31" s="437"/>
      <c r="D31" s="510" t="s">
        <v>861</v>
      </c>
      <c r="E31" s="510"/>
      <c r="F31" s="510"/>
      <c r="G31" s="510"/>
      <c r="H31" s="510" t="s">
        <v>864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8" t="str">
        <f>'справка №1-БАЛАНС'!E3</f>
        <v>СОФАРМА АД</v>
      </c>
      <c r="C5" s="604"/>
      <c r="D5" s="587"/>
      <c r="E5" s="353" t="s">
        <v>2</v>
      </c>
      <c r="F5" s="590">
        <f>'справка №1-БАЛАНС'!H3</f>
        <v>831902088</v>
      </c>
    </row>
    <row r="6" spans="1:13" ht="15" customHeight="1">
      <c r="A6" s="54" t="s">
        <v>820</v>
      </c>
      <c r="B6" s="618" t="str">
        <f>'справка №1-БАЛАНС'!E5</f>
        <v>01.01.-31.03.2010</v>
      </c>
      <c r="C6" s="642"/>
      <c r="D6" s="55"/>
      <c r="E6" s="354" t="s">
        <v>4</v>
      </c>
      <c r="F6" s="591">
        <f>'справка №1-БАЛАНС'!H4</f>
        <v>684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1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600"/>
      <c r="E11" s="536"/>
      <c r="F11" s="536"/>
    </row>
    <row r="12" spans="1:6" ht="14.25" customHeight="1">
      <c r="A12" s="66" t="s">
        <v>866</v>
      </c>
      <c r="B12" s="67"/>
      <c r="C12" s="550">
        <v>8731</v>
      </c>
      <c r="D12" s="601">
        <v>0.5</v>
      </c>
      <c r="E12" s="550">
        <f>+C12</f>
        <v>8731</v>
      </c>
      <c r="F12" s="552">
        <f>C12-E12</f>
        <v>0</v>
      </c>
    </row>
    <row r="13" spans="1:6" ht="12.75">
      <c r="A13" s="66" t="s">
        <v>867</v>
      </c>
      <c r="B13" s="67"/>
      <c r="C13" s="550">
        <v>1911</v>
      </c>
      <c r="D13" s="601">
        <v>0.7654</v>
      </c>
      <c r="E13" s="550"/>
      <c r="F13" s="552">
        <f aca="true" t="shared" si="0" ref="F13:F26">C13-E13</f>
        <v>1911</v>
      </c>
    </row>
    <row r="14" spans="1:6" ht="12.75">
      <c r="A14" s="66" t="s">
        <v>868</v>
      </c>
      <c r="B14" s="67"/>
      <c r="C14" s="550">
        <v>384</v>
      </c>
      <c r="D14" s="601">
        <v>1</v>
      </c>
      <c r="E14" s="550"/>
      <c r="F14" s="552">
        <f t="shared" si="0"/>
        <v>384</v>
      </c>
    </row>
    <row r="15" spans="1:6" ht="12.75">
      <c r="A15" s="66" t="s">
        <v>869</v>
      </c>
      <c r="B15" s="67"/>
      <c r="C15" s="550">
        <v>4766</v>
      </c>
      <c r="D15" s="601">
        <v>0.6943</v>
      </c>
      <c r="E15" s="550"/>
      <c r="F15" s="552">
        <f t="shared" si="0"/>
        <v>4766</v>
      </c>
    </row>
    <row r="16" spans="1:6" ht="12.75">
      <c r="A16" s="66" t="s">
        <v>870</v>
      </c>
      <c r="B16" s="67"/>
      <c r="C16" s="550">
        <v>32707</v>
      </c>
      <c r="D16" s="601">
        <v>0.9089</v>
      </c>
      <c r="E16" s="550">
        <f>+C16</f>
        <v>32707</v>
      </c>
      <c r="F16" s="552">
        <f t="shared" si="0"/>
        <v>0</v>
      </c>
    </row>
    <row r="17" spans="1:6" ht="12.75">
      <c r="A17" s="66" t="s">
        <v>872</v>
      </c>
      <c r="B17" s="67"/>
      <c r="C17" s="550">
        <v>1090</v>
      </c>
      <c r="D17" s="601">
        <v>0.4074</v>
      </c>
      <c r="E17" s="550">
        <f>+C17</f>
        <v>1090</v>
      </c>
      <c r="F17" s="552">
        <f t="shared" si="0"/>
        <v>0</v>
      </c>
    </row>
    <row r="18" spans="1:6" ht="12.75">
      <c r="A18" s="66" t="s">
        <v>871</v>
      </c>
      <c r="B18" s="67"/>
      <c r="C18" s="550">
        <v>4081</v>
      </c>
      <c r="D18" s="601">
        <v>0.4998</v>
      </c>
      <c r="E18" s="550">
        <f>+C18</f>
        <v>4081</v>
      </c>
      <c r="F18" s="552">
        <f t="shared" si="0"/>
        <v>0</v>
      </c>
    </row>
    <row r="19" spans="1:6" ht="12.75">
      <c r="A19" s="66">
        <v>8</v>
      </c>
      <c r="B19" s="67"/>
      <c r="C19" s="550"/>
      <c r="D19" s="601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601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601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601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601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601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601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601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828</v>
      </c>
      <c r="C27" s="536">
        <f>SUM(C12:C26)</f>
        <v>53670</v>
      </c>
      <c r="D27" s="600"/>
      <c r="E27" s="536">
        <f>SUM(E12:E26)</f>
        <v>46609</v>
      </c>
      <c r="F27" s="551">
        <f>SUM(F12:F26)</f>
        <v>7061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600"/>
      <c r="E28" s="536"/>
      <c r="F28" s="551"/>
    </row>
    <row r="29" spans="1:6" ht="12.75">
      <c r="A29" s="66" t="s">
        <v>542</v>
      </c>
      <c r="B29" s="70"/>
      <c r="C29" s="550"/>
      <c r="D29" s="601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601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601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601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601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601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601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601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601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601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601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601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601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601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601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830</v>
      </c>
      <c r="C44" s="536">
        <f>SUM(C29:C43)</f>
        <v>0</v>
      </c>
      <c r="D44" s="600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600"/>
      <c r="E45" s="536"/>
      <c r="F45" s="551"/>
    </row>
    <row r="46" spans="1:6" ht="12.75">
      <c r="A46" s="66" t="s">
        <v>873</v>
      </c>
      <c r="B46" s="70"/>
      <c r="C46" s="550">
        <v>1876</v>
      </c>
      <c r="D46" s="601">
        <v>0.2913</v>
      </c>
      <c r="E46" s="550">
        <f>+C46</f>
        <v>1876</v>
      </c>
      <c r="F46" s="552">
        <f>C46-E46</f>
        <v>0</v>
      </c>
    </row>
    <row r="47" spans="1:6" ht="12.75">
      <c r="A47" s="66" t="s">
        <v>545</v>
      </c>
      <c r="B47" s="70"/>
      <c r="C47" s="550"/>
      <c r="D47" s="601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601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601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601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601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601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601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601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601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601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601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601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601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601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832</v>
      </c>
      <c r="C61" s="536">
        <f>SUM(C46:C60)</f>
        <v>1876</v>
      </c>
      <c r="D61" s="600"/>
      <c r="E61" s="536">
        <f>SUM(E46:E60)</f>
        <v>1876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600"/>
      <c r="E62" s="536"/>
      <c r="F62" s="551"/>
    </row>
    <row r="63" spans="1:6" ht="12.75">
      <c r="A63" s="66" t="s">
        <v>874</v>
      </c>
      <c r="B63" s="70"/>
      <c r="C63" s="550">
        <v>15341</v>
      </c>
      <c r="D63" s="601">
        <v>0.1387</v>
      </c>
      <c r="E63" s="550">
        <f>+C63</f>
        <v>15341</v>
      </c>
      <c r="F63" s="552">
        <f>C63-E63</f>
        <v>0</v>
      </c>
    </row>
    <row r="64" spans="1:6" ht="12.75">
      <c r="A64" s="66" t="s">
        <v>875</v>
      </c>
      <c r="B64" s="70"/>
      <c r="C64" s="550">
        <v>630</v>
      </c>
      <c r="D64" s="601">
        <v>0.0168</v>
      </c>
      <c r="E64" s="550">
        <f>+C64</f>
        <v>630</v>
      </c>
      <c r="F64" s="552">
        <f aca="true" t="shared" si="3" ref="F64:F77">C64-E64</f>
        <v>0</v>
      </c>
    </row>
    <row r="65" spans="1:6" ht="12.75">
      <c r="A65" s="66" t="s">
        <v>876</v>
      </c>
      <c r="B65" s="70"/>
      <c r="C65" s="550">
        <v>2038</v>
      </c>
      <c r="D65" s="601">
        <v>0.0705</v>
      </c>
      <c r="E65" s="550">
        <f>+C65</f>
        <v>2038</v>
      </c>
      <c r="F65" s="552">
        <f t="shared" si="3"/>
        <v>0</v>
      </c>
    </row>
    <row r="66" spans="1:6" ht="12.75">
      <c r="A66" s="66" t="s">
        <v>877</v>
      </c>
      <c r="B66" s="70"/>
      <c r="C66" s="550">
        <v>7</v>
      </c>
      <c r="D66" s="601">
        <v>0.0148</v>
      </c>
      <c r="E66" s="550"/>
      <c r="F66" s="552">
        <f t="shared" si="3"/>
        <v>7</v>
      </c>
    </row>
    <row r="67" spans="1:6" ht="12.75">
      <c r="A67" s="66" t="s">
        <v>880</v>
      </c>
      <c r="B67" s="67"/>
      <c r="C67" s="550">
        <v>2189</v>
      </c>
      <c r="D67" s="601">
        <v>0.0608</v>
      </c>
      <c r="E67" s="550">
        <f>+C67</f>
        <v>2189</v>
      </c>
      <c r="F67" s="552">
        <f t="shared" si="3"/>
        <v>0</v>
      </c>
    </row>
    <row r="68" spans="1:6" ht="12.75">
      <c r="A68" s="66" t="s">
        <v>878</v>
      </c>
      <c r="B68" s="67"/>
      <c r="C68" s="550">
        <v>424</v>
      </c>
      <c r="D68" s="601">
        <v>0.0631</v>
      </c>
      <c r="E68" s="550">
        <f>+C68</f>
        <v>424</v>
      </c>
      <c r="F68" s="552">
        <f t="shared" si="3"/>
        <v>0</v>
      </c>
    </row>
    <row r="69" spans="1:6" ht="12.75">
      <c r="A69" s="66" t="s">
        <v>879</v>
      </c>
      <c r="B69" s="67"/>
      <c r="C69" s="550">
        <v>3</v>
      </c>
      <c r="D69" s="602">
        <v>1E-05</v>
      </c>
      <c r="E69" s="550">
        <f>+C69</f>
        <v>3</v>
      </c>
      <c r="F69" s="552">
        <f t="shared" si="3"/>
        <v>0</v>
      </c>
    </row>
    <row r="70" spans="1:6" ht="12.75">
      <c r="A70" s="66">
        <v>8</v>
      </c>
      <c r="B70" s="67"/>
      <c r="C70" s="550"/>
      <c r="D70" s="601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601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601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601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601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601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601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601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20632</v>
      </c>
      <c r="D78" s="600"/>
      <c r="E78" s="536">
        <f>SUM(E63:E77)</f>
        <v>20625</v>
      </c>
      <c r="F78" s="551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76178</v>
      </c>
      <c r="D79" s="600"/>
      <c r="E79" s="536">
        <f>E78+E61+E44+E27</f>
        <v>69110</v>
      </c>
      <c r="F79" s="551">
        <f>F78+F61+F44+F27</f>
        <v>7068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600"/>
      <c r="E80" s="536"/>
      <c r="F80" s="551"/>
    </row>
    <row r="81" spans="1:6" ht="14.25" customHeight="1">
      <c r="A81" s="66" t="s">
        <v>827</v>
      </c>
      <c r="B81" s="70"/>
      <c r="C81" s="536"/>
      <c r="D81" s="600"/>
      <c r="E81" s="536"/>
      <c r="F81" s="551"/>
    </row>
    <row r="82" spans="1:6" ht="12.75">
      <c r="A82" s="66" t="s">
        <v>881</v>
      </c>
      <c r="B82" s="70"/>
      <c r="C82" s="550">
        <v>0</v>
      </c>
      <c r="D82" s="601">
        <v>1</v>
      </c>
      <c r="E82" s="550"/>
      <c r="F82" s="552">
        <f>C82-E82</f>
        <v>0</v>
      </c>
    </row>
    <row r="83" spans="1:6" ht="12.75">
      <c r="A83" s="66" t="s">
        <v>882</v>
      </c>
      <c r="B83" s="70"/>
      <c r="C83" s="550">
        <v>10</v>
      </c>
      <c r="D83" s="601">
        <v>0.6</v>
      </c>
      <c r="E83" s="550"/>
      <c r="F83" s="552">
        <f aca="true" t="shared" si="4" ref="F83:F96">C83-E83</f>
        <v>10</v>
      </c>
    </row>
    <row r="84" spans="1:6" ht="12.75">
      <c r="A84" s="66" t="s">
        <v>883</v>
      </c>
      <c r="B84" s="70"/>
      <c r="C84" s="550">
        <v>4</v>
      </c>
      <c r="D84" s="601">
        <v>0.51</v>
      </c>
      <c r="E84" s="550"/>
      <c r="F84" s="552">
        <f t="shared" si="4"/>
        <v>4</v>
      </c>
    </row>
    <row r="85" spans="1:6" ht="12.75">
      <c r="A85" s="66" t="s">
        <v>884</v>
      </c>
      <c r="B85" s="70"/>
      <c r="C85" s="550">
        <v>124</v>
      </c>
      <c r="D85" s="601">
        <v>0.5001</v>
      </c>
      <c r="E85" s="550"/>
      <c r="F85" s="552">
        <f t="shared" si="4"/>
        <v>124</v>
      </c>
    </row>
    <row r="86" spans="1:6" ht="12.75">
      <c r="A86" s="66" t="s">
        <v>885</v>
      </c>
      <c r="B86" s="67"/>
      <c r="C86" s="550">
        <v>6187</v>
      </c>
      <c r="D86" s="601">
        <v>0.9956</v>
      </c>
      <c r="E86" s="550"/>
      <c r="F86" s="552">
        <f t="shared" si="4"/>
        <v>6187</v>
      </c>
    </row>
    <row r="87" spans="1:6" ht="12.75">
      <c r="A87" s="66" t="s">
        <v>886</v>
      </c>
      <c r="B87" s="67"/>
      <c r="C87" s="550">
        <v>5738</v>
      </c>
      <c r="D87" s="601">
        <v>0.51</v>
      </c>
      <c r="E87" s="550"/>
      <c r="F87" s="552">
        <f t="shared" si="4"/>
        <v>5738</v>
      </c>
    </row>
    <row r="88" spans="1:6" ht="12.75">
      <c r="A88" s="66" t="s">
        <v>888</v>
      </c>
      <c r="B88" s="67"/>
      <c r="C88" s="550">
        <v>6262</v>
      </c>
      <c r="D88" s="601">
        <v>0.51</v>
      </c>
      <c r="E88" s="550"/>
      <c r="F88" s="552">
        <f t="shared" si="4"/>
        <v>6262</v>
      </c>
    </row>
    <row r="89" spans="1:6" ht="12.75">
      <c r="A89" s="66" t="s">
        <v>887</v>
      </c>
      <c r="B89" s="67"/>
      <c r="C89" s="550">
        <v>108</v>
      </c>
      <c r="D89" s="601">
        <v>0.8</v>
      </c>
      <c r="E89" s="550"/>
      <c r="F89" s="552">
        <f t="shared" si="4"/>
        <v>108</v>
      </c>
    </row>
    <row r="90" spans="1:6" ht="12" customHeight="1">
      <c r="A90" s="66">
        <v>9</v>
      </c>
      <c r="B90" s="67"/>
      <c r="C90" s="550"/>
      <c r="D90" s="601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601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601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601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601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601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601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839</v>
      </c>
      <c r="C97" s="536">
        <f>SUM(C82:C96)</f>
        <v>18433</v>
      </c>
      <c r="D97" s="600"/>
      <c r="E97" s="536">
        <f>SUM(E82:E96)</f>
        <v>0</v>
      </c>
      <c r="F97" s="551">
        <f>SUM(F82:F96)</f>
        <v>18433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600"/>
      <c r="E98" s="536"/>
      <c r="F98" s="551"/>
    </row>
    <row r="99" spans="1:6" ht="12.75">
      <c r="A99" s="66" t="s">
        <v>542</v>
      </c>
      <c r="B99" s="70"/>
      <c r="C99" s="550"/>
      <c r="D99" s="601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601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601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601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601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601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601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601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601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601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601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601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601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601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601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840</v>
      </c>
      <c r="C114" s="536">
        <f>SUM(C99:C113)</f>
        <v>0</v>
      </c>
      <c r="D114" s="600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600"/>
      <c r="E115" s="536"/>
      <c r="F115" s="551"/>
    </row>
    <row r="116" spans="1:6" ht="12.75">
      <c r="A116" s="66" t="s">
        <v>542</v>
      </c>
      <c r="B116" s="70"/>
      <c r="C116" s="550"/>
      <c r="D116" s="601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601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601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601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601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601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601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601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601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601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601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601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601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601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601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841</v>
      </c>
      <c r="C131" s="536">
        <f>SUM(C116:C130)</f>
        <v>0</v>
      </c>
      <c r="D131" s="600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600"/>
      <c r="E132" s="536"/>
      <c r="F132" s="551"/>
    </row>
    <row r="133" spans="1:6" ht="12.75">
      <c r="A133" s="66" t="s">
        <v>889</v>
      </c>
      <c r="B133" s="70"/>
      <c r="C133" s="550">
        <v>142</v>
      </c>
      <c r="D133" s="601">
        <v>0.0077</v>
      </c>
      <c r="E133" s="550">
        <f>+C133</f>
        <v>142</v>
      </c>
      <c r="F133" s="552">
        <f>C133-E133</f>
        <v>0</v>
      </c>
    </row>
    <row r="134" spans="1:6" ht="12.75">
      <c r="A134" s="66" t="s">
        <v>545</v>
      </c>
      <c r="B134" s="70"/>
      <c r="C134" s="550"/>
      <c r="D134" s="601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601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601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601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601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601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601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601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601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601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601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601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601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601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142</v>
      </c>
      <c r="D148" s="536"/>
      <c r="E148" s="536">
        <f>SUM(E133:E147)</f>
        <v>142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18575</v>
      </c>
      <c r="D149" s="536"/>
      <c r="E149" s="536">
        <f>E148+E131+E114+E97</f>
        <v>142</v>
      </c>
      <c r="F149" s="551">
        <f>F148+F131+F114+F97</f>
        <v>18433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890</v>
      </c>
      <c r="B151" s="561"/>
      <c r="C151" s="643" t="s">
        <v>859</v>
      </c>
      <c r="D151" s="643"/>
      <c r="E151" s="643"/>
      <c r="F151" s="643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3" t="s">
        <v>860</v>
      </c>
      <c r="D153" s="643"/>
      <c r="E153" s="643"/>
      <c r="F153" s="643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CStanimirova</cp:lastModifiedBy>
  <cp:lastPrinted>2010-04-27T07:27:23Z</cp:lastPrinted>
  <dcterms:created xsi:type="dcterms:W3CDTF">2000-06-29T12:02:40Z</dcterms:created>
  <dcterms:modified xsi:type="dcterms:W3CDTF">2010-04-27T07:27:32Z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