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<sst xmlns="http://schemas.openxmlformats.org/spreadsheetml/2006/main" count="1063" uniqueCount="868">
  <si>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</si>
  <si>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</si>
  <si>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</si>
  <si>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</si>
  <si>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</si>
  <si>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</si>
  <si>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</si>
  <si>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</si>
  <si>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</si>
  <si>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</si>
  <si>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</si>
  <si>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</si>
  <si>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</si>
  <si>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</si>
  <si>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</si>
  <si>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</si>
  <si>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</si>
  <si>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</si>
  <si>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</si>
  <si>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</si>
  <si>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</si>
  <si>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</si>
  <si>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</si>
  <si>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</si>
  <si>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</si>
  <si>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</si>
  <si>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</si>
  <si>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</si>
  <si>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</si>
  <si>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</si>
  <si>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</si>
  <si>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</si>
  <si>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</si>
  <si>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</si>
  <si>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</si>
  <si>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</si>
  <si>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</si>
  <si>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</si>
  <si>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</si>
  <si>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</si>
  <si>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</si>
  <si>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</si>
  <si>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</si>
  <si>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</si>
  <si>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</si>
  <si>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</si>
  <si>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</si>
  <si>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</si>
  <si>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</si>
  <si>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</si>
  <si>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</si>
  <si>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</si>
  <si>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</si>
  <si>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</si>
  <si>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</si>
  <si>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</si>
  <si>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</si>
  <si>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</si>
  <si>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</si>
  <si>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</si>
  <si>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</si>
  <si>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</si>
  <si>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</si>
  <si>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</si>
  <si>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</si>
  <si>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</si>
  <si>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</si>
  <si>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</si>
  <si>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</si>
  <si>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</si>
  <si>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</si>
  <si>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</si>
  <si>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</si>
  <si>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</si>
  <si>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</si>
  <si>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</si>
  <si>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</si>
  <si>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</si>
  <si>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</si>
  <si>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</si>
  <si>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</si>
  <si>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</si>
  <si>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</si>
  <si>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</si>
  <si>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</si>
  <si>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</si>
  <si>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</si>
  <si>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</si>
  <si>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</si>
  <si>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</si>
  <si>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</si>
  <si>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</si>
  <si>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</si>
  <si>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</si>
  <si>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</si>
  <si>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</si>
  <si>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</si>
  <si>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</si>
  <si>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</si>
  <si>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</si>
  <si>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</si>
  <si>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</si>
  <si>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</si>
  <si>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</si>
  <si>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</si>
  <si>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</si>
  <si>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</si>
  <si>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</si>
  <si>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</si>
  <si>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</si>
  <si>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</si>
  <si>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</si>
  <si>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</si>
  <si>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</si>
  <si>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</si>
  <si>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</si>
  <si>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</si>
  <si>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</si>
  <si>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</si>
  <si>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</si>
  <si>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</si>
  <si>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</si>
  <si>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</si>
  <si>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</si>
  <si>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</si>
  <si>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</si>
  <si>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</si>
  <si>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</si>
  <si>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</si>
  <si>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</si>
  <si>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</si>
  <si>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</si>
  <si>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</si>
  <si>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</si>
  <si>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</si>
  <si>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</si>
  <si>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</si>
  <si>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</si>
  <si>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</si>
  <si>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</si>
  <si>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</si>
  <si>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</si>
  <si>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</si>
  <si>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</si>
  <si>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</si>
  <si>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</si>
  <si>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</si>
  <si>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</si>
  <si>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</si>
  <si>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</si>
  <si>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</si>
  <si>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</si>
  <si>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</si>
  <si>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</si>
  <si>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</si>
  <si>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</si>
  <si>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</si>
  <si>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</si>
  <si>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</si>
  <si>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</si>
  <si>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</si>
  <si>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</si>
  <si>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</si>
  <si>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</si>
  <si>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</si>
  <si>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</si>
  <si>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</si>
  <si>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</si>
  <si>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</si>
  <si>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</si>
  <si>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</si>
  <si>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</si>
  <si>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</si>
  <si>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</si>
  <si>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</si>
  <si>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</si>
  <si>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</si>
  <si>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</si>
  <si>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</si>
  <si>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</si>
  <si>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</si>
  <si>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</si>
  <si>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</si>
  <si>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</si>
  <si>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</si>
  <si>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</si>
  <si>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</si>
  <si>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</si>
  <si>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</si>
  <si>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</si>
  <si>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</si>
  <si>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</si>
  <si>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</si>
  <si>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</si>
  <si>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</si>
  <si>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</si>
  <si>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</si>
  <si>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</si>
  <si>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</si>
  <si>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</si>
  <si>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</si>
  <si>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</si>
  <si>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</si>
  <si>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</si>
  <si>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</si>
  <si>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</si>
  <si>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</si>
  <si>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</si>
  <si>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</si>
  <si>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</si>
  <si>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</si>
  <si>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</si>
  <si>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</si>
  <si>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</si>
  <si>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</si>
  <si>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</si>
  <si>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</si>
  <si>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</si>
  <si>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</si>
  <si>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</si>
  <si>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</si>
  <si>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</si>
  <si>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</si>
  <si>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</si>
  <si>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</si>
  <si>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</si>
  <si>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</si>
  <si>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</si>
  <si>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</si>
  <si>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</si>
  <si>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</si>
  <si>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</si>
  <si>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</si>
  <si>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</si>
  <si>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</si>
  <si>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</si>
  <si>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</si>
  <si>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</si>
  <si>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</si>
  <si>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</si>
  <si>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</si>
  <si>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</si>
  <si>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</si>
  <si>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</si>
  <si>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</si>
  <si>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</si>
  <si>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</si>
  <si>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</si>
  <si>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</si>
  <si>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</si>
  <si>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</si>
  <si>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</si>
  <si>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</si>
  <si>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</si>
  <si>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</si>
  <si>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</si>
  <si>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</si>
  <si>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</si>
  <si>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</si>
  <si>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</si>
  <si>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</si>
  <si>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</si>
  <si>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</si>
  <si>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</si>
  <si>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</si>
  <si>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</si>
  <si>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</si>
  <si>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</si>
  <si>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</si>
  <si>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</si>
  <si>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</si>
  <si>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</si>
  <si>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</si>
  <si>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</si>
  <si>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</si>
  <si>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</si>
  <si>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</si>
  <si>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</si>
  <si>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</si>
  <si>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</si>
  <si>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</si>
  <si>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</si>
  <si>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</si>
  <si>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</si>
  <si>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</si>
  <si>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</si>
  <si>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</si>
  <si>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</si>
  <si>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</si>
  <si>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</si>
  <si>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</si>
  <si>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</si>
  <si>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</si>
  <si>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</si>
  <si>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</si>
  <si>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</si>
  <si>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</si>
  <si>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</si>
  <si>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</si>
  <si>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</si>
  <si>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</si>
  <si>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</si>
  <si>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</si>
  <si>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</si>
  <si>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</si>
  <si>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</si>
  <si>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</si>
  <si>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</si>
  <si>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</si>
  <si>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</si>
  <si>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</si>
  <si>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</si>
  <si>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</si>
  <si>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</si>
  <si>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</si>
  <si>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</si>
  <si>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</si>
  <si>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</si>
  <si>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</si>
  <si>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</si>
  <si>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</si>
  <si>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</si>
  <si>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</si>
  <si>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</si>
  <si>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</si>
  <si>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</si>
  <si>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</si>
  <si>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</si>
  <si>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</si>
  <si>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</si>
  <si>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</si>
  <si>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</si>
  <si>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</si>
  <si>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</si>
  <si>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</si>
  <si>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</si>
  <si>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</si>
  <si>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</si>
  <si>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</si>
  <si>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</si>
  <si>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</si>
  <si>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</si>
  <si>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</si>
  <si>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</si>
  <si>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</si>
  <si>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</si>
  <si>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</si>
  <si>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</si>
  <si>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</si>
  <si>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</si>
  <si>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</si>
  <si>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</si>
  <si>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</si>
  <si>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</si>
  <si>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</si>
  <si>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</si>
  <si>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</si>
  <si>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</si>
  <si>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</si>
  <si>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</si>
  <si>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</si>
  <si>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</si>
  <si>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</si>
  <si>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</si>
  <si>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</si>
  <si>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</si>
  <si>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</si>
  <si>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</si>
  <si>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</si>
  <si>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</si>
  <si>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</si>
  <si>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</si>
  <si>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</si>
  <si>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</si>
  <si>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</si>
  <si>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</si>
  <si>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</si>
  <si>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</si>
  <si>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</si>
  <si>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</si>
  <si>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</si>
  <si>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</si>
  <si>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</si>
  <si>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</si>
  <si>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</si>
  <si>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</si>
  <si>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</si>
  <si>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</si>
  <si>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</si>
  <si>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</si>
  <si>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</si>
  <si>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</si>
  <si>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</si>
  <si>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</si>
  <si>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</si>
  <si>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</si>
  <si>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</si>
  <si>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</si>
  <si>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</si>
  <si>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</si>
  <si>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</si>
  <si>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</si>
  <si>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</si>
  <si>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</si>
  <si>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</si>
  <si>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</si>
  <si>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</si>
  <si>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</si>
  <si>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</si>
  <si>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</si>
  <si>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</si>
  <si>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</si>
  <si>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</si>
  <si>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</si>
  <si>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</si>
  <si>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</si>
  <si>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</si>
  <si>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</si>
  <si>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</si>
  <si>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</si>
  <si>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</si>
  <si>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</si>
  <si>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</si>
  <si>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</si>
  <si>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</si>
  <si>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</si>
  <si>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</si>
  <si>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</si>
  <si>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</si>
  <si>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</si>
  <si>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</si>
  <si>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</si>
  <si>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</si>
  <si>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</si>
  <si>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</si>
  <si>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</si>
  <si>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</si>
  <si>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</si>
  <si>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</si>
  <si>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</si>
  <si>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</si>
  <si>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</si>
  <si>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</si>
  <si>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</si>
  <si>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</si>
  <si>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</si>
  <si>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</si>
  <si>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</si>
  <si>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</si>
  <si>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</si>
  <si>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</si>
  <si>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</si>
  <si>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</si>
  <si>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</si>
  <si>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</si>
  <si>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</si>
  <si>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</si>
  <si>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</si>
  <si>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</si>
  <si>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</si>
  <si>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</si>
  <si>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</si>
  <si>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</si>
  <si>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</si>
  <si>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</si>
  <si>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</si>
  <si>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</si>
  <si>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</si>
  <si>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</si>
  <si>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</si>
  <si>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</si>
  <si>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</si>
  <si>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</si>
  <si>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</si>
  <si>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</si>
  <si>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</si>
  <si>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</si>
  <si>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</si>
  <si>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</si>
  <si>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</si>
  <si>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</si>
  <si>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</si>
  <si>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</si>
  <si>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</si>
  <si>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</si>
  <si>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</si>
  <si>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</si>
  <si>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</si>
  <si>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</si>
  <si>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</si>
  <si>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</si>
  <si>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</si>
  <si>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</si>
  <si>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</si>
  <si>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</si>
  <si>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</si>
  <si>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</si>
  <si>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</si>
  <si>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</si>
  <si>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</si>
  <si>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</si>
  <si>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</si>
  <si>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</si>
  <si>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</si>
  <si>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</si>
  <si>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</si>
  <si>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</si>
  <si>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</si>
  <si>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</si>
  <si>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</si>
  <si>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</si>
  <si>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</si>
  <si>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</si>
  <si>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</si>
  <si>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</si>
  <si>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</si>
  <si>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</si>
  <si>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</si>
  <si>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</si>
  <si>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</si>
  <si>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</si>
  <si>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</si>
  <si>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</si>
  <si>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</si>
  <si>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</si>
  <si>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</si>
  <si>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</si>
  <si>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</si>
  <si>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</si>
  <si>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</si>
  <si>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</si>
  <si>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</si>
  <si>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</si>
  <si>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</si>
  <si>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</si>
  <si>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</si>
  <si>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</si>
  <si>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</si>
  <si>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</si>
  <si>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</si>
  <si>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</si>
  <si>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</si>
  <si>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</si>
  <si>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</si>
  <si>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</si>
  <si>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</si>
  <si>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</si>
  <si>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</si>
  <si>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</si>
  <si>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</si>
  <si>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</si>
  <si>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</si>
  <si>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</si>
  <si>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</si>
  <si>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</si>
  <si>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</si>
  <si>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</si>
  <si>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</si>
  <si>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</si>
  <si>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</si>
  <si>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</si>
  <si>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</si>
  <si>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</si>
  <si>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</si>
  <si>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</si>
  <si>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</si>
  <si>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</si>
  <si>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</si>
  <si>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</si>
  <si>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</si>
  <si>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</si>
  <si>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</si>
  <si>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</si>
  <si>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</si>
  <si>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</si>
  <si>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</si>
  <si>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</si>
  <si>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</si>
  <si>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</si>
  <si>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</si>
  <si>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</si>
  <si>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</si>
  <si>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</si>
  <si>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</si>
  <si>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</si>
  <si>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</si>
  <si>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</si>
  <si>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</si>
  <si>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</si>
  <si>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</si>
  <si>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</si>
  <si>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</si>
  <si>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</si>
  <si>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</si>
  <si>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</si>
  <si>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</si>
  <si>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</si>
  <si>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</si>
  <si>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</si>
  <si>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</si>
  <si>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</si>
  <si>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</si>
  <si>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</si>
  <si>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</si>
  <si>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</si>
  <si>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</si>
  <si>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</si>
  <si>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</si>
  <si>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</si>
  <si>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</si>
  <si>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</si>
  <si>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</si>
  <si>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</si>
  <si>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</si>
  <si>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</si>
  <si>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</si>
  <si>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</si>
  <si>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</si>
  <si>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</si>
  <si>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</si>
  <si>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</si>
  <si>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</si>
  <si>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</si>
  <si>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</si>
  <si>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</si>
  <si>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</si>
  <si>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</si>
  <si>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</si>
  <si>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</si>
  <si>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</si>
  <si>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</si>
  <si>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</si>
  <si>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</si>
  <si>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</si>
  <si>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</si>
  <si>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</si>
  <si>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</si>
  <si>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</si>
  <si>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</si>
  <si>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</si>
  <si>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</si>
  <si>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</si>
  <si>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</si>
  <si>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</si>
  <si>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</si>
  <si>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</si>
  <si>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</si>
  <si>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</si>
  <si>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</si>
  <si>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</si>
  <si>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</si>
  <si>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</si>
  <si>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</si>
  <si>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</si>
  <si>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</si>
  <si>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</si>
  <si>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</si>
  <si>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</si>
  <si>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</si>
  <si>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</si>
  <si>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</si>
  <si>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</si>
  <si>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</si>
  <si>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</si>
  <si>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</si>
  <si>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</si>
  <si>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</si>
  <si>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</si>
  <si>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</si>
  <si>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</si>
  <si>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</si>
  <si>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</si>
  <si>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</si>
  <si>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</si>
  <si>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</si>
  <si>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</si>
  <si>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</si>
  <si>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</si>
  <si>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</si>
  <si>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</si>
  <si>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</si>
  <si>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</si>
  <si>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</si>
  <si>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</si>
  <si>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</si>
  <si>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</si>
  <si>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</si>
  <si>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</si>
  <si>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</si>
  <si>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</si>
  <si>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</si>
  <si>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</si>
  <si>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</si>
  <si>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</si>
  <si>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</si>
  <si>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</si>
  <si>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</si>
  <si>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</si>
  <si>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</si>
  <si>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</si>
  <si>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</si>
  <si>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</si>
  <si>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</si>
  <si>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</si>
  <si>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</si>
  <si>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</si>
  <si>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</si>
  <si>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</si>
  <si>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</si>
  <si>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</si>
  <si>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</si>
  <si>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</si>
  <si>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</si>
  <si>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</si>
  <si>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</si>
  <si>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</si>
  <si>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</si>
  <si>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</si>
  <si>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</si>
  <si>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</si>
  <si>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</si>
  <si>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</si>
  <si>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</si>
  <si>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</si>
  <si>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</si>
  <si>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</si>
  <si>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</si>
  <si>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</si>
  <si>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</si>
  <si>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</si>
  <si>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</si>
  <si>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</si>
  <si>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</si>
  <si>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</si>
  <si>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</si>
  <si>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</si>
  <si>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</si>
  <si>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</si>
  <si>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</si>
  <si>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</si>
  <si>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</si>
  <si>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</si>
  <si>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</si>
  <si>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</si>
  <si>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</si>
  <si>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</si>
  <si>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</si>
  <si>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</si>
  <si>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</si>
  <si>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</si>
  <si>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</si>
  <si>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</si>
  <si>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</si>
  <si>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</si>
  <si>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</si>
  <si>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</si>
  <si>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</si>
  <si>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</si>
  <si>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</si>
  <si>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</si>
  <si>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</si>
  <si>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</si>
  <si>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</si>
  <si>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</si>
  <si>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</si>
  <si>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</si>
  <si>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</si>
  <si>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</si>
  <si>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</si>
  <si>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</si>
  <si>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</si>
  <si>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</si>
  <si>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</si>
  <si>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</si>
  <si>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</si>
  <si>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</si>
  <si>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</si>
  <si>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</si>
  <si>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</si>
  <si>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</si>
  <si>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</si>
  <si>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</si>
  <si>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</si>
  <si>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</si>
  <si>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</si>
  <si>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</si>
  <si>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</si>
  <si>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</si>
  <si>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</si>
  <si>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</si>
  <si>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</si>
  <si>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</si>
  <si>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</si>
  <si>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</si>
  <si>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</si>
  <si>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</si>
  <si>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</si>
  <si>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</si>
  <si>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</si>
  <si>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</si>
  <si>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</si>
  <si>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</si>
  <si>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</si>
  <si>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</si>
  <si>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</si>
  <si>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</si>
  <si>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</si>
  <si>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</si>
  <si>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</si>
  <si>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</si>
  <si>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</si>
  <si>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</si>
  <si>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</si>
  <si>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</si>
  <si>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</si>
  <si>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</si>
  <si>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</si>
  <si>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</si>
  <si>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</si>
  <si>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</si>
  <si>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</si>
  <si>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</si>
  <si>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</si>
  <si>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</si>
  <si>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</si>
  <si>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</si>
  <si>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</si>
  <si>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</si>
  <si>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</si>
  <si>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</si>
  <si>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</si>
  <si>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</si>
  <si>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</si>
  <si>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</si>
  <si>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</si>
  <si>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</si>
  <si>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</si>
  <si>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</si>
  <si>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</si>
  <si>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</si>
  <si>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</si>
  <si>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</si>
  <si>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</si>
  <si>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</si>
  <si>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</si>
  <si>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</si>
  <si>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</si>
  <si>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</si>
  <si>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</si>
  <si>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</si>
  <si>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</si>
  <si>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</si>
  <si>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</si>
  <si>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</si>
  <si>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</si>
  <si>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</si>
  <si>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</si>
  <si>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</si>
  <si>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</si>
  <si>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</si>
  <si>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</si>
  <si>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към 31.03.2015 г.</t>
  </si>
  <si>
    <t>Съставител: Ивета Гигова</t>
  </si>
  <si>
    <t>Ивета Гигова</t>
  </si>
  <si>
    <t>Съставител:  Ивета Гигова</t>
  </si>
  <si>
    <t>Съставител:Ивета Гигова</t>
  </si>
  <si>
    <t>Дата на съставяне: 24.04.2015</t>
  </si>
  <si>
    <t xml:space="preserve">Дата  на съставяне: 24.04.2015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</si>
</sst>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86"/>
  <sheetViews>
    <sheetView zoomScale="85" zoomScaleNormal="85" zoomScalePageLayoutView="0" workbookViewId="0" topLeftCell="A85">
      <selection activeCell="A99" sqref="A9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858</v>
      </c>
      <c r="F3" s="216" t="s">
        <v>2</v>
      </c>
      <c r="G3" s="171"/>
      <c r="H3" s="459">
        <v>175326309</v>
      </c>
    </row>
    <row r="4" spans="1:8" ht="15">
      <c r="A4" s="579" t="s">
        <v>3</v>
      </c>
      <c r="B4" s="585"/>
      <c r="C4" s="585"/>
      <c r="D4" s="585"/>
      <c r="E4" s="502" t="s">
        <v>857</v>
      </c>
      <c r="F4" s="581" t="s">
        <v>4</v>
      </c>
      <c r="G4" s="582"/>
      <c r="H4" s="459" t="s">
        <v>159</v>
      </c>
    </row>
    <row r="5" spans="1:8" ht="15">
      <c r="A5" s="579" t="s">
        <v>5</v>
      </c>
      <c r="B5" s="580"/>
      <c r="C5" s="580"/>
      <c r="D5" s="580"/>
      <c r="E5" s="503" t="s">
        <v>861</v>
      </c>
      <c r="F5" s="169"/>
      <c r="G5" s="170"/>
      <c r="H5" s="217" t="s">
        <v>6</v>
      </c>
    </row>
    <row r="6" spans="1:8" ht="15.75" thickBot="1">
      <c r="A6" s="149"/>
      <c r="B6" s="149"/>
      <c r="C6" s="577">
        <v>42094</v>
      </c>
      <c r="D6" s="578">
        <v>42004</v>
      </c>
      <c r="E6" s="217"/>
      <c r="F6" s="169"/>
      <c r="G6" s="577">
        <v>42094</v>
      </c>
      <c r="H6" s="578">
        <v>42004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16411</v>
      </c>
      <c r="H11" s="151">
        <v>16411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20</v>
      </c>
      <c r="D14" s="150">
        <v>20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18</v>
      </c>
      <c r="D16" s="150">
        <v>17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16411</v>
      </c>
      <c r="H17" s="153">
        <f>H11+H14+H15+H16</f>
        <v>16411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4</v>
      </c>
      <c r="D18" s="150">
        <v>5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42</v>
      </c>
      <c r="D19" s="154">
        <f>SUM(D11:D18)</f>
        <v>42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27166</v>
      </c>
      <c r="D20" s="150">
        <v>27166</v>
      </c>
      <c r="E20" s="235" t="s">
        <v>57</v>
      </c>
      <c r="F20" s="240" t="s">
        <v>58</v>
      </c>
      <c r="G20" s="157">
        <v>4280</v>
      </c>
      <c r="H20" s="157">
        <v>4280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852</v>
      </c>
      <c r="H21" s="155">
        <f>SUM(H22:H24)</f>
        <v>852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852</v>
      </c>
      <c r="H22" s="151">
        <v>852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5582</v>
      </c>
      <c r="H25" s="153">
        <f>H19+H20+H21</f>
        <v>5582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1028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1028</v>
      </c>
      <c r="H28" s="151"/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301</v>
      </c>
      <c r="H31" s="151">
        <v>1028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1329</v>
      </c>
      <c r="H33" s="153">
        <f>H27+H31+H32</f>
        <v>1028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23322</v>
      </c>
      <c r="H36" s="153">
        <f>H25+H17+H33</f>
        <v>23021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25.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2185</v>
      </c>
      <c r="H44" s="151">
        <v>1946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2185</v>
      </c>
      <c r="H49" s="153">
        <f>SUM(H43:H48)</f>
        <v>1946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27208</v>
      </c>
      <c r="D55" s="154">
        <f>D19+D20+D21+D27+D32+D45+D51+D53+D54</f>
        <v>27208</v>
      </c>
      <c r="E55" s="235" t="s">
        <v>172</v>
      </c>
      <c r="F55" s="259" t="s">
        <v>173</v>
      </c>
      <c r="G55" s="153">
        <f>G49+G51+G52+G53+G54</f>
        <v>2185</v>
      </c>
      <c r="H55" s="153">
        <f>H49+H51+H52+H53+H54</f>
        <v>1946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>
        <v>340</v>
      </c>
      <c r="H59" s="151">
        <v>710</v>
      </c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915</v>
      </c>
      <c r="H61" s="153">
        <f>SUM(H62:H68)</f>
        <v>1050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408</v>
      </c>
      <c r="H64" s="151">
        <v>559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>
        <v>249</v>
      </c>
      <c r="H65" s="151">
        <v>355</v>
      </c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7</v>
      </c>
      <c r="H66" s="151">
        <v>9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2</v>
      </c>
      <c r="H67" s="151">
        <v>2</v>
      </c>
    </row>
    <row r="68" spans="1:8" ht="15">
      <c r="A68" s="233" t="s">
        <v>211</v>
      </c>
      <c r="B68" s="239" t="s">
        <v>212</v>
      </c>
      <c r="C68" s="150">
        <v>115</v>
      </c>
      <c r="D68" s="150">
        <v>124</v>
      </c>
      <c r="E68" s="235" t="s">
        <v>213</v>
      </c>
      <c r="F68" s="240" t="s">
        <v>214</v>
      </c>
      <c r="G68" s="151">
        <v>249</v>
      </c>
      <c r="H68" s="151">
        <v>125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>
        <v>795</v>
      </c>
      <c r="H69" s="151">
        <v>795</v>
      </c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2050</v>
      </c>
      <c r="H71" s="160">
        <f>H59+H60+H61+H69+H70</f>
        <v>2555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115</v>
      </c>
      <c r="D75" s="154">
        <f>SUM(D67:D74)</f>
        <v>124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2050</v>
      </c>
      <c r="H79" s="161">
        <f>H71+H74+H75+H76</f>
        <v>2555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3</v>
      </c>
      <c r="D87" s="150">
        <v>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65</v>
      </c>
      <c r="D88" s="150">
        <v>180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68</v>
      </c>
      <c r="D91" s="154">
        <f>SUM(D87:D90)</f>
        <v>183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166</v>
      </c>
      <c r="D92" s="150">
        <v>7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349</v>
      </c>
      <c r="D93" s="154">
        <f>D64+D75+D84+D91+D92</f>
        <v>314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27557</v>
      </c>
      <c r="D94" s="163">
        <f>D93+D55</f>
        <v>27522</v>
      </c>
      <c r="E94" s="447" t="s">
        <v>270</v>
      </c>
      <c r="F94" s="287" t="s">
        <v>271</v>
      </c>
      <c r="G94" s="164">
        <f>G36+G39+G55+G79</f>
        <v>27557</v>
      </c>
      <c r="H94" s="164">
        <f>H36+H39+H55+H79</f>
        <v>27522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866</v>
      </c>
      <c r="B98" s="430"/>
      <c r="C98" s="583" t="s">
        <v>862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3" t="s">
        <v>859</v>
      </c>
      <c r="D100" s="584"/>
      <c r="E100" s="584"/>
      <c r="F100" s="583"/>
      <c r="G100" s="584"/>
      <c r="H100" s="584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zoomScalePageLayoutView="0" workbookViewId="0" topLeftCell="A37">
      <selection activeCell="B49" sqref="B49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СИ "АДСИЦ</v>
      </c>
      <c r="C2" s="587"/>
      <c r="D2" s="587"/>
      <c r="E2" s="587"/>
      <c r="F2" s="589" t="s">
        <v>2</v>
      </c>
      <c r="G2" s="589"/>
      <c r="H2" s="524">
        <f>'справка №1-БАЛАНС'!H3</f>
        <v>175326309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31.03.2015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3</v>
      </c>
      <c r="D9" s="45">
        <v>1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30</v>
      </c>
      <c r="D10" s="45">
        <v>25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2</v>
      </c>
      <c r="D11" s="45">
        <v>2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24</v>
      </c>
      <c r="D12" s="45">
        <v>33</v>
      </c>
      <c r="E12" s="298" t="s">
        <v>78</v>
      </c>
      <c r="F12" s="547" t="s">
        <v>296</v>
      </c>
      <c r="G12" s="548">
        <v>523</v>
      </c>
      <c r="H12" s="548">
        <v>509</v>
      </c>
    </row>
    <row r="13" spans="1:18" ht="12">
      <c r="A13" s="296" t="s">
        <v>297</v>
      </c>
      <c r="B13" s="297" t="s">
        <v>298</v>
      </c>
      <c r="C13" s="45">
        <v>4</v>
      </c>
      <c r="D13" s="45">
        <v>3</v>
      </c>
      <c r="E13" s="299" t="s">
        <v>51</v>
      </c>
      <c r="F13" s="549" t="s">
        <v>299</v>
      </c>
      <c r="G13" s="546">
        <f>SUM(G9:G12)</f>
        <v>523</v>
      </c>
      <c r="H13" s="546">
        <f>SUM(H9:H12)</f>
        <v>509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122</v>
      </c>
      <c r="D16" s="46">
        <v>71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185</v>
      </c>
      <c r="D19" s="48">
        <f>SUM(D9:D15)+D16</f>
        <v>135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31</v>
      </c>
      <c r="D22" s="45">
        <v>31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>
        <v>6</v>
      </c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37</v>
      </c>
      <c r="D26" s="48">
        <f>SUM(D22:D25)</f>
        <v>31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222</v>
      </c>
      <c r="D28" s="49">
        <f>D26+D19</f>
        <v>166</v>
      </c>
      <c r="E28" s="126" t="s">
        <v>338</v>
      </c>
      <c r="F28" s="552" t="s">
        <v>339</v>
      </c>
      <c r="G28" s="546">
        <f>G13+G15+G24</f>
        <v>523</v>
      </c>
      <c r="H28" s="546">
        <f>H13+H15+H24</f>
        <v>509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301</v>
      </c>
      <c r="D30" s="49">
        <f>IF((H28-D28)&gt;0,H28-D28,0)</f>
        <v>343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>
        <v>0</v>
      </c>
    </row>
    <row r="33" spans="1:18" ht="12">
      <c r="A33" s="127" t="s">
        <v>350</v>
      </c>
      <c r="B33" s="304" t="s">
        <v>351</v>
      </c>
      <c r="C33" s="48">
        <f>C28-C31+C32</f>
        <v>222</v>
      </c>
      <c r="D33" s="48">
        <f>D28-D31+D32</f>
        <v>166</v>
      </c>
      <c r="E33" s="126" t="s">
        <v>352</v>
      </c>
      <c r="F33" s="552" t="s">
        <v>353</v>
      </c>
      <c r="G33" s="52">
        <f>G32-G31+G28</f>
        <v>523</v>
      </c>
      <c r="H33" s="52">
        <f>H32-H31+H28</f>
        <v>509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301</v>
      </c>
      <c r="D34" s="49">
        <f>IF((H33-D33)&gt;0,H33-D33,0)</f>
        <v>343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301</v>
      </c>
      <c r="D39" s="458">
        <f>+IF((H33-D33-D35)&gt;0,H33-D33-D35,0)</f>
        <v>343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301</v>
      </c>
      <c r="D41" s="51">
        <f>IF(H39=0,IF(D39-D40&gt;0,D39-D40+H40,0),IF(H39-H40&lt;0,H40-H39+D39,0))</f>
        <v>343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523</v>
      </c>
      <c r="D42" s="52">
        <f>D33+D35+D39</f>
        <v>509</v>
      </c>
      <c r="E42" s="127" t="s">
        <v>379</v>
      </c>
      <c r="F42" s="128" t="s">
        <v>380</v>
      </c>
      <c r="G42" s="52">
        <f>G39+G33</f>
        <v>523</v>
      </c>
      <c r="H42" s="52">
        <f>H39+H33</f>
        <v>509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>
        <v>42118</v>
      </c>
      <c r="C48" s="425" t="s">
        <v>381</v>
      </c>
      <c r="D48" s="586" t="s">
        <v>863</v>
      </c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6" t="s">
        <v>860</v>
      </c>
      <c r="E50" s="586"/>
      <c r="F50" s="586"/>
      <c r="G50" s="586"/>
      <c r="H50" s="586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7">
      <selection activeCell="A50" sqref="A5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СИ "АДСИЦ</v>
      </c>
      <c r="C4" s="539" t="s">
        <v>2</v>
      </c>
      <c r="D4" s="539">
        <f>'справка №1-БАЛАНС'!H3</f>
        <v>175326309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31.03.2015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505</v>
      </c>
      <c r="D10" s="53">
        <v>3154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-260</v>
      </c>
      <c r="D11" s="53">
        <v>-834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-31</v>
      </c>
      <c r="D13" s="53">
        <v>-111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-159</v>
      </c>
      <c r="D14" s="53">
        <v>-14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-6</v>
      </c>
      <c r="D17" s="53">
        <v>-15</v>
      </c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>
        <v>-1</v>
      </c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/>
      <c r="D19" s="53">
        <v>-2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49</v>
      </c>
      <c r="D20" s="54">
        <f>SUM(D10:D19)</f>
        <v>2177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>
        <v>-2</v>
      </c>
      <c r="D22" s="53">
        <v>-69</v>
      </c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>
        <v>-2760</v>
      </c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/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-2</v>
      </c>
      <c r="D32" s="54">
        <f>SUM(D22:D31)</f>
        <v>-2829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/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150</v>
      </c>
      <c r="D36" s="53">
        <v>2347</v>
      </c>
      <c r="E36" s="129"/>
      <c r="F36" s="129"/>
    </row>
    <row r="37" spans="1:6" ht="12">
      <c r="A37" s="330" t="s">
        <v>437</v>
      </c>
      <c r="B37" s="331" t="s">
        <v>438</v>
      </c>
      <c r="C37" s="53">
        <v>-281</v>
      </c>
      <c r="D37" s="53">
        <v>-1195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-31</v>
      </c>
      <c r="D39" s="53">
        <v>-136</v>
      </c>
      <c r="E39" s="129"/>
      <c r="F39" s="129"/>
    </row>
    <row r="40" spans="1:6" ht="12">
      <c r="A40" s="330" t="s">
        <v>443</v>
      </c>
      <c r="B40" s="331" t="s">
        <v>444</v>
      </c>
      <c r="C40" s="53"/>
      <c r="D40" s="53">
        <v>-230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-162</v>
      </c>
      <c r="D42" s="54">
        <f>SUM(D34:D41)</f>
        <v>786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-115</v>
      </c>
      <c r="D43" s="54">
        <f>D42+D32+D20</f>
        <v>134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183</v>
      </c>
      <c r="D44" s="131">
        <v>49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68</v>
      </c>
      <c r="D45" s="54">
        <f>D44+D43</f>
        <v>183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/>
      <c r="D46" s="55">
        <v>183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866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862</v>
      </c>
      <c r="C50" s="591"/>
      <c r="D50" s="591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91"/>
      <c r="D52" s="591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СИ "АДСИЦ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175326309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31.03.2015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16411</v>
      </c>
      <c r="D11" s="57">
        <f>'справка №1-БАЛАНС'!H19</f>
        <v>450</v>
      </c>
      <c r="E11" s="57">
        <f>'справка №1-БАЛАНС'!H20</f>
        <v>4280</v>
      </c>
      <c r="F11" s="57">
        <f>'справка №1-БАЛАНС'!H22</f>
        <v>852</v>
      </c>
      <c r="G11" s="57">
        <f>'справка №1-БАЛАНС'!H23</f>
        <v>0</v>
      </c>
      <c r="H11" s="59"/>
      <c r="I11" s="57">
        <f>'справка №1-БАЛАНС'!H28+'справка №1-БАЛАНС'!H31</f>
        <v>1028</v>
      </c>
      <c r="J11" s="57">
        <f>'справка №1-БАЛАНС'!H29+'справка №1-БАЛАНС'!H32</f>
        <v>0</v>
      </c>
      <c r="K11" s="59"/>
      <c r="L11" s="342">
        <f>SUM(C11:K11)</f>
        <v>23021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16411</v>
      </c>
      <c r="D15" s="60">
        <f aca="true" t="shared" si="2" ref="D15:M15">D11+D12</f>
        <v>450</v>
      </c>
      <c r="E15" s="60">
        <f t="shared" si="2"/>
        <v>4280</v>
      </c>
      <c r="F15" s="60">
        <f t="shared" si="2"/>
        <v>852</v>
      </c>
      <c r="G15" s="60">
        <f t="shared" si="2"/>
        <v>0</v>
      </c>
      <c r="H15" s="60">
        <f t="shared" si="2"/>
        <v>0</v>
      </c>
      <c r="I15" s="60">
        <f t="shared" si="2"/>
        <v>1028</v>
      </c>
      <c r="J15" s="60">
        <f t="shared" si="2"/>
        <v>0</v>
      </c>
      <c r="K15" s="60">
        <f t="shared" si="2"/>
        <v>0</v>
      </c>
      <c r="L15" s="342">
        <f t="shared" si="1"/>
        <v>23021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301</v>
      </c>
      <c r="J16" s="343">
        <f>+'справка №1-БАЛАНС'!G32</f>
        <v>0</v>
      </c>
      <c r="K16" s="59"/>
      <c r="L16" s="342">
        <f t="shared" si="1"/>
        <v>301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16411</v>
      </c>
      <c r="D29" s="58">
        <f aca="true" t="shared" si="6" ref="D29:M29">D17+D20+D21+D24+D28+D27+D15+D16</f>
        <v>450</v>
      </c>
      <c r="E29" s="58">
        <f t="shared" si="6"/>
        <v>4280</v>
      </c>
      <c r="F29" s="58">
        <f t="shared" si="6"/>
        <v>852</v>
      </c>
      <c r="G29" s="58">
        <f t="shared" si="6"/>
        <v>0</v>
      </c>
      <c r="H29" s="58">
        <f t="shared" si="6"/>
        <v>0</v>
      </c>
      <c r="I29" s="58">
        <f t="shared" si="6"/>
        <v>1329</v>
      </c>
      <c r="J29" s="58">
        <f t="shared" si="6"/>
        <v>0</v>
      </c>
      <c r="K29" s="58">
        <f t="shared" si="6"/>
        <v>0</v>
      </c>
      <c r="L29" s="342">
        <f t="shared" si="1"/>
        <v>23322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16411</v>
      </c>
      <c r="D32" s="58">
        <f t="shared" si="7"/>
        <v>450</v>
      </c>
      <c r="E32" s="58">
        <f t="shared" si="7"/>
        <v>4280</v>
      </c>
      <c r="F32" s="58">
        <f t="shared" si="7"/>
        <v>852</v>
      </c>
      <c r="G32" s="58">
        <f t="shared" si="7"/>
        <v>0</v>
      </c>
      <c r="H32" s="58">
        <f t="shared" si="7"/>
        <v>0</v>
      </c>
      <c r="I32" s="58">
        <f t="shared" si="7"/>
        <v>1329</v>
      </c>
      <c r="J32" s="58">
        <f t="shared" si="7"/>
        <v>0</v>
      </c>
      <c r="K32" s="58">
        <f t="shared" si="7"/>
        <v>0</v>
      </c>
      <c r="L32" s="342">
        <f t="shared" si="1"/>
        <v>23322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867</v>
      </c>
      <c r="B38" s="18"/>
      <c r="C38" s="354" t="s">
        <v>862</v>
      </c>
      <c r="D38" s="354"/>
      <c r="E38" s="354"/>
      <c r="F38" s="354"/>
      <c r="G38" s="354"/>
      <c r="H38" s="354"/>
      <c r="I38" s="354"/>
      <c r="J38" s="536"/>
      <c r="K38" s="536"/>
      <c r="L38" s="354" t="s">
        <v>859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zoomScalePageLayoutView="0" workbookViewId="0" topLeftCell="A25">
      <selection activeCell="B45" sqref="B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2" t="s">
        <v>383</v>
      </c>
      <c r="B2" s="603"/>
      <c r="C2" s="604" t="str">
        <f>'справка №1-БАЛАНС'!E3</f>
        <v>"ПИ АР СИ "АДСИЦ</v>
      </c>
      <c r="D2" s="604"/>
      <c r="E2" s="604"/>
      <c r="F2" s="604"/>
      <c r="G2" s="604"/>
      <c r="H2" s="60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175326309</v>
      </c>
      <c r="P2" s="481"/>
      <c r="Q2" s="481"/>
      <c r="R2" s="524"/>
    </row>
    <row r="3" spans="1:18" ht="15">
      <c r="A3" s="602" t="s">
        <v>5</v>
      </c>
      <c r="B3" s="603"/>
      <c r="C3" s="605" t="str">
        <f>'справка №1-БАЛАНС'!E5</f>
        <v>към 31.03.2015 г.</v>
      </c>
      <c r="D3" s="605"/>
      <c r="E3" s="605"/>
      <c r="F3" s="483"/>
      <c r="G3" s="483"/>
      <c r="H3" s="483"/>
      <c r="I3" s="483"/>
      <c r="J3" s="483"/>
      <c r="K3" s="483"/>
      <c r="L3" s="483"/>
      <c r="M3" s="606" t="s">
        <v>4</v>
      </c>
      <c r="N3" s="606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7" t="s">
        <v>463</v>
      </c>
      <c r="B5" s="608"/>
      <c r="C5" s="611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0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0" t="s">
        <v>528</v>
      </c>
      <c r="R5" s="600" t="s">
        <v>529</v>
      </c>
    </row>
    <row r="6" spans="1:18" s="99" customFormat="1" ht="48">
      <c r="A6" s="609"/>
      <c r="B6" s="610"/>
      <c r="C6" s="612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1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1"/>
      <c r="R6" s="601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23</v>
      </c>
      <c r="E12" s="188"/>
      <c r="F12" s="188"/>
      <c r="G12" s="73">
        <f t="shared" si="2"/>
        <v>23</v>
      </c>
      <c r="H12" s="64"/>
      <c r="I12" s="64"/>
      <c r="J12" s="73">
        <f t="shared" si="3"/>
        <v>23</v>
      </c>
      <c r="K12" s="64">
        <v>3</v>
      </c>
      <c r="L12" s="64"/>
      <c r="M12" s="64"/>
      <c r="N12" s="73">
        <f t="shared" si="4"/>
        <v>3</v>
      </c>
      <c r="O12" s="64"/>
      <c r="P12" s="64"/>
      <c r="Q12" s="73">
        <f t="shared" si="0"/>
        <v>3</v>
      </c>
      <c r="R12" s="73">
        <f t="shared" si="1"/>
        <v>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29</v>
      </c>
      <c r="E14" s="188">
        <v>2</v>
      </c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12</v>
      </c>
      <c r="L14" s="64">
        <v>1</v>
      </c>
      <c r="M14" s="64"/>
      <c r="N14" s="73">
        <f t="shared" si="4"/>
        <v>13</v>
      </c>
      <c r="O14" s="64"/>
      <c r="P14" s="64"/>
      <c r="Q14" s="73">
        <f t="shared" si="0"/>
        <v>13</v>
      </c>
      <c r="R14" s="73">
        <f t="shared" si="1"/>
        <v>18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>
        <v>15</v>
      </c>
      <c r="E16" s="188"/>
      <c r="F16" s="188"/>
      <c r="G16" s="73">
        <f t="shared" si="2"/>
        <v>15</v>
      </c>
      <c r="H16" s="64"/>
      <c r="I16" s="64"/>
      <c r="J16" s="73">
        <f t="shared" si="3"/>
        <v>15</v>
      </c>
      <c r="K16" s="64">
        <v>10</v>
      </c>
      <c r="L16" s="64">
        <v>1</v>
      </c>
      <c r="M16" s="64"/>
      <c r="N16" s="73">
        <f t="shared" si="4"/>
        <v>11</v>
      </c>
      <c r="O16" s="64"/>
      <c r="P16" s="64"/>
      <c r="Q16" s="73">
        <f aca="true" t="shared" si="5" ref="Q16:Q25">N16+O16-P16</f>
        <v>11</v>
      </c>
      <c r="R16" s="73">
        <f aca="true" t="shared" si="6" ref="R16:R25">J16-Q16</f>
        <v>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67</v>
      </c>
      <c r="E17" s="193">
        <f>SUM(E9:E16)</f>
        <v>2</v>
      </c>
      <c r="F17" s="193">
        <f>SUM(F9:F16)</f>
        <v>0</v>
      </c>
      <c r="G17" s="73">
        <f t="shared" si="2"/>
        <v>69</v>
      </c>
      <c r="H17" s="74">
        <f>SUM(H9:H16)</f>
        <v>0</v>
      </c>
      <c r="I17" s="74">
        <f>SUM(I9:I16)</f>
        <v>0</v>
      </c>
      <c r="J17" s="73">
        <f t="shared" si="3"/>
        <v>69</v>
      </c>
      <c r="K17" s="74">
        <f>SUM(K9:K16)</f>
        <v>25</v>
      </c>
      <c r="L17" s="74">
        <f>SUM(L9:L16)</f>
        <v>2</v>
      </c>
      <c r="M17" s="74">
        <f>SUM(M9:M16)</f>
        <v>0</v>
      </c>
      <c r="N17" s="73">
        <f t="shared" si="4"/>
        <v>27</v>
      </c>
      <c r="O17" s="74">
        <f>SUM(O9:O16)</f>
        <v>0</v>
      </c>
      <c r="P17" s="74">
        <f>SUM(P9:P16)</f>
        <v>0</v>
      </c>
      <c r="Q17" s="73">
        <f t="shared" si="5"/>
        <v>27</v>
      </c>
      <c r="R17" s="73">
        <f t="shared" si="6"/>
        <v>42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27166</v>
      </c>
      <c r="E18" s="186"/>
      <c r="F18" s="186"/>
      <c r="G18" s="73">
        <f t="shared" si="2"/>
        <v>27166</v>
      </c>
      <c r="H18" s="62"/>
      <c r="I18" s="62"/>
      <c r="J18" s="73">
        <f t="shared" si="3"/>
        <v>27166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27166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27233</v>
      </c>
      <c r="E40" s="436">
        <f>E17+E18+E19+E25+E38+E39</f>
        <v>2</v>
      </c>
      <c r="F40" s="436">
        <f aca="true" t="shared" si="13" ref="F40:R40">F17+F18+F19+F25+F38+F39</f>
        <v>0</v>
      </c>
      <c r="G40" s="436">
        <f t="shared" si="13"/>
        <v>27235</v>
      </c>
      <c r="H40" s="436">
        <f t="shared" si="13"/>
        <v>0</v>
      </c>
      <c r="I40" s="436">
        <f t="shared" si="13"/>
        <v>0</v>
      </c>
      <c r="J40" s="436">
        <f t="shared" si="13"/>
        <v>27235</v>
      </c>
      <c r="K40" s="436">
        <f t="shared" si="13"/>
        <v>25</v>
      </c>
      <c r="L40" s="436">
        <f t="shared" si="13"/>
        <v>2</v>
      </c>
      <c r="M40" s="436">
        <f t="shared" si="13"/>
        <v>0</v>
      </c>
      <c r="N40" s="436">
        <f t="shared" si="13"/>
        <v>27</v>
      </c>
      <c r="O40" s="436">
        <f t="shared" si="13"/>
        <v>0</v>
      </c>
      <c r="P40" s="436">
        <f t="shared" si="13"/>
        <v>0</v>
      </c>
      <c r="Q40" s="436">
        <f t="shared" si="13"/>
        <v>27</v>
      </c>
      <c r="R40" s="436">
        <f t="shared" si="13"/>
        <v>27208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866</v>
      </c>
      <c r="C44" s="352"/>
      <c r="D44" s="353"/>
      <c r="E44" s="353"/>
      <c r="F44" s="353"/>
      <c r="G44" s="349"/>
      <c r="H44" s="354" t="s">
        <v>864</v>
      </c>
      <c r="I44" s="354"/>
      <c r="J44" s="354"/>
      <c r="K44" s="354"/>
      <c r="L44" s="354"/>
      <c r="M44" s="354"/>
      <c r="N44" s="354"/>
      <c r="O44" s="598" t="s">
        <v>859</v>
      </c>
      <c r="P44" s="599"/>
      <c r="Q44" s="599"/>
      <c r="R44" s="599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C5:C6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СИ "АДСИЦ</v>
      </c>
      <c r="C3" s="620"/>
      <c r="D3" s="524" t="s">
        <v>2</v>
      </c>
      <c r="E3" s="106">
        <f>'справка №1-БАЛАНС'!H3</f>
        <v>175326309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31.03.2015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115</v>
      </c>
      <c r="D28" s="107">
        <v>113</v>
      </c>
      <c r="E28" s="119">
        <f t="shared" si="0"/>
        <v>2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115</v>
      </c>
      <c r="D43" s="103">
        <f>D24+D28+D29+D31+D30+D32+D33+D38</f>
        <v>113</v>
      </c>
      <c r="E43" s="117">
        <f>E24+E28+E29+E31+E30+E32+E33+E38</f>
        <v>2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115</v>
      </c>
      <c r="D44" s="102">
        <f>D43+D21+D19+D9</f>
        <v>113</v>
      </c>
      <c r="E44" s="117">
        <f>E43+E21+E19+E9</f>
        <v>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2185</v>
      </c>
      <c r="D56" s="102">
        <f>D57+D59</f>
        <v>0</v>
      </c>
      <c r="E56" s="118">
        <f aca="true" t="shared" si="1" ref="E56:E95">C56-D56</f>
        <v>2185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2185</v>
      </c>
      <c r="D57" s="107"/>
      <c r="E57" s="118">
        <f t="shared" si="1"/>
        <v>2185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2185</v>
      </c>
      <c r="D66" s="102">
        <f>D52+D56+D61+D62+D63+D64</f>
        <v>0</v>
      </c>
      <c r="E66" s="118">
        <f t="shared" si="1"/>
        <v>2185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>
        <v>0</v>
      </c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340</v>
      </c>
      <c r="D80" s="102">
        <f>SUM(D81:D84)</f>
        <v>340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>
        <v>340</v>
      </c>
      <c r="D83" s="107">
        <v>340</v>
      </c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915</v>
      </c>
      <c r="D85" s="103">
        <f>SUM(D86:D90)+D94</f>
        <v>915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408</v>
      </c>
      <c r="D87" s="107">
        <v>408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249</v>
      </c>
      <c r="D88" s="107">
        <v>249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9</v>
      </c>
      <c r="D89" s="107">
        <v>9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249</v>
      </c>
      <c r="D90" s="102">
        <f>SUM(D91:D93)</f>
        <v>249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25</v>
      </c>
      <c r="D92" s="107">
        <v>25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224</v>
      </c>
      <c r="D93" s="107">
        <v>224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/>
      <c r="D94" s="107"/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>
        <v>795</v>
      </c>
      <c r="D95" s="107">
        <v>795</v>
      </c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2050</v>
      </c>
      <c r="D96" s="103">
        <f>D85+D80+D75+D71+D95</f>
        <v>2050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4235</v>
      </c>
      <c r="D97" s="103">
        <f>D96+D68+D66</f>
        <v>2050</v>
      </c>
      <c r="E97" s="103">
        <f>E96+E68+E66</f>
        <v>2185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866</v>
      </c>
      <c r="B109" s="614"/>
      <c r="C109" s="614" t="s">
        <v>865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859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СИ "АДСИЦ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175326309</v>
      </c>
    </row>
    <row r="5" spans="1:9" ht="15">
      <c r="A5" s="499" t="s">
        <v>5</v>
      </c>
      <c r="B5" s="622" t="str">
        <f>'справка №1-БАЛАНС'!E5</f>
        <v>към 31.03.2015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866</v>
      </c>
      <c r="B30" s="457"/>
      <c r="C30" s="614" t="s">
        <v>862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859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9">
      <selection activeCell="E156" sqref="E156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СИ "АДСИЦ</v>
      </c>
      <c r="C5" s="627"/>
      <c r="D5" s="627"/>
      <c r="E5" s="568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8" t="str">
        <f>'справка №1-БАЛАНС'!E5</f>
        <v>към 31.03.2015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866</v>
      </c>
      <c r="B151" s="451"/>
      <c r="C151" s="629" t="s">
        <v>862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859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Denitsa Kiryakova PRM</cp:lastModifiedBy>
  <cp:lastPrinted>2015-04-21T08:13:28Z</cp:lastPrinted>
  <dcterms:created xsi:type="dcterms:W3CDTF">2000-06-29T12:02:40Z</dcterms:created>
  <dcterms:modified xsi:type="dcterms:W3CDTF">2015-04-21T08:15:59Z</dcterms:modified>
  <cp:category/>
  <cp:version/>
  <cp:contentType/>
  <cp:contentStatus/>
</cp:coreProperties>
</file>