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<sst xmlns="http://schemas.openxmlformats.org/spreadsheetml/2006/main" count="1062" uniqueCount="869">
  <si>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</si>
  <si>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</si>
  <si>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</si>
  <si>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</si>
  <si>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</si>
  <si>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</si>
  <si>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</si>
  <si>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</si>
  <si>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</si>
  <si>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</si>
  <si>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</si>
  <si>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</si>
  <si>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</si>
  <si>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</si>
  <si>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</si>
  <si>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</si>
  <si>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</si>
  <si>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</si>
  <si>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</si>
  <si>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</si>
  <si>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</si>
  <si>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</si>
  <si>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</si>
  <si>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</si>
  <si>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</si>
  <si>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</si>
  <si>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</si>
  <si>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</si>
  <si>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</si>
  <si>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</si>
  <si>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</si>
  <si>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</si>
  <si>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</si>
  <si>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</si>
  <si>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</si>
  <si>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</si>
  <si>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</si>
  <si>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</si>
  <si>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</si>
  <si>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</si>
  <si>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</si>
  <si>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</si>
  <si>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</si>
  <si>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</si>
  <si>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</si>
  <si>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</si>
  <si>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</si>
  <si>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</si>
  <si>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</si>
  <si>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</si>
  <si>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</si>
  <si>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</si>
  <si>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</si>
  <si>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</si>
  <si>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</si>
  <si>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</si>
  <si>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</si>
  <si>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</si>
  <si>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</si>
  <si>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</si>
  <si>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</si>
  <si>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</si>
  <si>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</si>
  <si>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</si>
  <si>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</si>
  <si>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</si>
  <si>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</si>
  <si>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</si>
  <si>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</si>
  <si>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</si>
  <si>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</si>
  <si>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</si>
  <si>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</si>
  <si>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</si>
  <si>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</si>
  <si>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</si>
  <si>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</si>
  <si>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</si>
  <si>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</si>
  <si>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</si>
  <si>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</si>
  <si>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</si>
  <si>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</si>
  <si>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</si>
  <si>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</si>
  <si>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</si>
  <si>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</si>
  <si>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</si>
  <si>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</si>
  <si>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</si>
  <si>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</si>
  <si>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</si>
  <si>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</si>
  <si>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</si>
  <si>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</si>
  <si>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</si>
  <si>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</si>
  <si>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</si>
  <si>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</si>
  <si>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</si>
  <si>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</si>
  <si>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</si>
  <si>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</si>
  <si>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</si>
  <si>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</si>
  <si>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</si>
  <si>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</si>
  <si>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</si>
  <si>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</si>
  <si>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</si>
  <si>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</si>
  <si>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</si>
  <si>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</si>
  <si>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</si>
  <si>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</si>
  <si>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</si>
  <si>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</si>
  <si>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</si>
  <si>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</si>
  <si>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</si>
  <si>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</si>
  <si>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</si>
  <si>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</si>
  <si>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</si>
  <si>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</si>
  <si>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</si>
  <si>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</si>
  <si>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</si>
  <si>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</si>
  <si>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</si>
  <si>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</si>
  <si>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</si>
  <si>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</si>
  <si>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</si>
  <si>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</si>
  <si>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</si>
  <si>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</si>
  <si>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</si>
  <si>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</si>
  <si>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</si>
  <si>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</si>
  <si>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</si>
  <si>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</si>
  <si>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</si>
  <si>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</si>
  <si>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</si>
  <si>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</si>
  <si>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</si>
  <si>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</si>
  <si>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</si>
  <si>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</si>
  <si>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</si>
  <si>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</si>
  <si>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</si>
  <si>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</si>
  <si>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</si>
  <si>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</si>
  <si>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</si>
  <si>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</si>
  <si>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</si>
  <si>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</si>
  <si>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</si>
  <si>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</si>
  <si>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</si>
  <si>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</si>
  <si>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</si>
  <si>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</si>
  <si>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</si>
  <si>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</si>
  <si>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</si>
  <si>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</si>
  <si>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</si>
  <si>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</si>
  <si>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</si>
  <si>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</si>
  <si>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</si>
  <si>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</si>
  <si>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</si>
  <si>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</si>
  <si>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</si>
  <si>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</si>
  <si>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</si>
  <si>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</si>
  <si>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</si>
  <si>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</si>
  <si>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</si>
  <si>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</si>
  <si>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</si>
  <si>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</si>
  <si>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</si>
  <si>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</si>
  <si>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</si>
  <si>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</si>
  <si>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</si>
  <si>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</si>
  <si>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</si>
  <si>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</si>
  <si>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</si>
  <si>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</si>
  <si>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</si>
  <si>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</si>
  <si>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</si>
  <si>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</si>
  <si>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</si>
  <si>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</si>
  <si>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</si>
  <si>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</si>
  <si>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</si>
  <si>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</si>
  <si>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</si>
  <si>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</si>
  <si>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</si>
  <si>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</si>
  <si>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</si>
  <si>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</si>
  <si>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</si>
  <si>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</si>
  <si>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</si>
  <si>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</si>
  <si>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</si>
  <si>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</si>
  <si>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</si>
  <si>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</si>
  <si>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</si>
  <si>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</si>
  <si>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</si>
  <si>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</si>
  <si>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</si>
  <si>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</si>
  <si>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</si>
  <si>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</si>
  <si>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</si>
  <si>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</si>
  <si>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</si>
  <si>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</si>
  <si>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</si>
  <si>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</si>
  <si>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</si>
  <si>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</si>
  <si>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</si>
  <si>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</si>
  <si>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</si>
  <si>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</si>
  <si>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</si>
  <si>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</si>
  <si>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</si>
  <si>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</si>
  <si>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</si>
  <si>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</si>
  <si>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</si>
  <si>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</si>
  <si>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</si>
  <si>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</si>
  <si>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</si>
  <si>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</si>
  <si>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</si>
  <si>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</si>
  <si>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</si>
  <si>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</si>
  <si>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</si>
  <si>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</si>
  <si>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</si>
  <si>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</si>
  <si>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</si>
  <si>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</si>
  <si>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</si>
  <si>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</si>
  <si>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</si>
  <si>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</si>
  <si>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</si>
  <si>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</si>
  <si>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</si>
  <si>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</si>
  <si>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</si>
  <si>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</si>
  <si>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</si>
  <si>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</si>
  <si>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</si>
  <si>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</si>
  <si>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</si>
  <si>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</si>
  <si>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</si>
  <si>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</si>
  <si>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</si>
  <si>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</si>
  <si>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</si>
  <si>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</si>
  <si>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</si>
  <si>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</si>
  <si>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</si>
  <si>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</si>
  <si>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</si>
  <si>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</si>
  <si>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</si>
  <si>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</si>
  <si>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</si>
  <si>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</si>
  <si>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</si>
  <si>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</si>
  <si>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</si>
  <si>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</si>
  <si>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</si>
  <si>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</si>
  <si>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</si>
  <si>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</si>
  <si>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</si>
  <si>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</si>
  <si>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</si>
  <si>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</si>
  <si>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</si>
  <si>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</si>
  <si>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</si>
  <si>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</si>
  <si>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</si>
  <si>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</si>
  <si>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</si>
  <si>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</si>
  <si>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</si>
  <si>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</si>
  <si>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</si>
  <si>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</si>
  <si>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</si>
  <si>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</si>
  <si>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</si>
  <si>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</si>
  <si>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</si>
  <si>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</si>
  <si>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</si>
  <si>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</si>
  <si>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</si>
  <si>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</si>
  <si>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</si>
  <si>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</si>
  <si>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</si>
  <si>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</si>
  <si>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</si>
  <si>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</si>
  <si>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</si>
  <si>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</si>
  <si>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</si>
  <si>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</si>
  <si>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</si>
  <si>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</si>
  <si>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</si>
  <si>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</si>
  <si>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</si>
  <si>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</si>
  <si>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</si>
  <si>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</si>
  <si>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</si>
  <si>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</si>
  <si>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</si>
  <si>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</si>
  <si>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</si>
  <si>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</si>
  <si>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</si>
  <si>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</si>
  <si>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</si>
  <si>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</si>
  <si>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</si>
  <si>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</si>
  <si>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</si>
  <si>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</si>
  <si>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</si>
  <si>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</si>
  <si>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</si>
  <si>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</si>
  <si>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</si>
  <si>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</si>
  <si>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</si>
  <si>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</si>
  <si>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</si>
  <si>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</si>
  <si>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</si>
  <si>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</si>
  <si>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</si>
  <si>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</si>
  <si>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</si>
  <si>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</si>
  <si>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</si>
  <si>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</si>
  <si>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</si>
  <si>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</si>
  <si>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</si>
  <si>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</si>
  <si>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</si>
  <si>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</si>
  <si>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</si>
  <si>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</si>
  <si>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</si>
  <si>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</si>
  <si>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</si>
  <si>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</si>
  <si>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</si>
  <si>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</si>
  <si>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</si>
  <si>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</si>
  <si>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</si>
  <si>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</si>
  <si>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</si>
  <si>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</si>
  <si>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</si>
  <si>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</si>
  <si>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</si>
  <si>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</si>
  <si>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</si>
  <si>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</si>
  <si>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</si>
  <si>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</si>
  <si>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</si>
  <si>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</si>
  <si>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</si>
  <si>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</si>
  <si>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</si>
  <si>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</si>
  <si>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</si>
  <si>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</si>
  <si>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</si>
  <si>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</si>
  <si>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</si>
  <si>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</si>
  <si>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</si>
  <si>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</si>
  <si>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</si>
  <si>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</si>
  <si>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</si>
  <si>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</si>
  <si>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</si>
  <si>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</si>
  <si>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</si>
  <si>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</si>
  <si>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</si>
  <si>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</si>
  <si>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</si>
  <si>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</si>
  <si>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</si>
  <si>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</si>
  <si>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</si>
  <si>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</si>
  <si>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</si>
  <si>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</si>
  <si>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</si>
  <si>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</si>
  <si>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</si>
  <si>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</si>
  <si>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</si>
  <si>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</si>
  <si>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</si>
  <si>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</si>
  <si>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</si>
  <si>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</si>
  <si>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</si>
  <si>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</si>
  <si>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</si>
  <si>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</si>
  <si>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</si>
  <si>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</si>
  <si>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</si>
  <si>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</si>
  <si>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</si>
  <si>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</si>
  <si>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</si>
  <si>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</si>
  <si>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</si>
  <si>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</si>
  <si>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</si>
  <si>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</si>
  <si>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</si>
  <si>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</si>
  <si>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</si>
  <si>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</si>
  <si>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</si>
  <si>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</si>
  <si>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</si>
  <si>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</si>
  <si>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</si>
  <si>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</si>
  <si>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</si>
  <si>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</si>
  <si>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</si>
  <si>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</si>
  <si>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</si>
  <si>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</si>
  <si>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</si>
  <si>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</si>
  <si>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</si>
  <si>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</si>
  <si>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</si>
  <si>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</si>
  <si>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</si>
  <si>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</si>
  <si>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</si>
  <si>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</si>
  <si>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</si>
  <si>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</si>
  <si>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</si>
  <si>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</si>
  <si>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</si>
  <si>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</si>
  <si>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</si>
  <si>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</si>
  <si>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</si>
  <si>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</si>
  <si>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</si>
  <si>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</si>
  <si>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</si>
  <si>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</si>
  <si>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</si>
  <si>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</si>
  <si>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</si>
  <si>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</si>
  <si>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</si>
  <si>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</si>
  <si>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</si>
  <si>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</si>
  <si>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</si>
  <si>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</si>
  <si>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</si>
  <si>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</si>
  <si>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</si>
  <si>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</si>
  <si>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</si>
  <si>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</si>
  <si>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</si>
  <si>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</si>
  <si>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</si>
  <si>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</si>
  <si>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</si>
  <si>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</si>
  <si>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</si>
  <si>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</si>
  <si>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</si>
  <si>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</si>
  <si>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</si>
  <si>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</si>
  <si>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</si>
  <si>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</si>
  <si>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</si>
  <si>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</si>
  <si>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</si>
  <si>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</si>
  <si>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</si>
  <si>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</si>
  <si>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</si>
  <si>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</si>
  <si>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</si>
  <si>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</si>
  <si>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</si>
  <si>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</si>
  <si>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</si>
  <si>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</si>
  <si>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</si>
  <si>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</si>
  <si>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</si>
  <si>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</si>
  <si>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</si>
  <si>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</si>
  <si>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</si>
  <si>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</si>
  <si>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</si>
  <si>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</si>
  <si>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</si>
  <si>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</si>
  <si>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</si>
  <si>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</si>
  <si>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</si>
  <si>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</si>
  <si>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</si>
  <si>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</si>
  <si>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</si>
  <si>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</si>
  <si>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</si>
  <si>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</si>
  <si>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</si>
  <si>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</si>
  <si>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</si>
  <si>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</si>
  <si>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</si>
  <si>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</si>
  <si>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</si>
  <si>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</si>
  <si>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</si>
  <si>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</si>
  <si>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</si>
  <si>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</si>
  <si>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</si>
  <si>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</si>
  <si>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</si>
  <si>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</si>
  <si>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</si>
  <si>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</si>
  <si>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</si>
  <si>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</si>
  <si>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</si>
  <si>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</si>
  <si>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</si>
  <si>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</si>
  <si>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</si>
  <si>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</si>
  <si>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</si>
  <si>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</si>
  <si>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</si>
  <si>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</si>
  <si>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</si>
  <si>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</si>
  <si>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</si>
  <si>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</si>
  <si>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</si>
  <si>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</si>
  <si>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</si>
  <si>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</si>
  <si>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</si>
  <si>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</si>
  <si>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</si>
  <si>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</si>
  <si>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</si>
  <si>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</si>
  <si>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</si>
  <si>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</si>
  <si>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</si>
  <si>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</si>
  <si>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</si>
  <si>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</si>
  <si>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</si>
  <si>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</si>
  <si>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</si>
  <si>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</si>
  <si>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</si>
  <si>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</si>
  <si>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</si>
  <si>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</si>
  <si>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</si>
  <si>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</si>
  <si>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</si>
  <si>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</si>
  <si>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</si>
  <si>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</si>
  <si>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</si>
  <si>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</si>
  <si>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</si>
  <si>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</si>
  <si>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</si>
  <si>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</si>
  <si>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</si>
  <si>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</si>
  <si>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</si>
  <si>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</si>
  <si>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</si>
  <si>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</si>
  <si>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</si>
  <si>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</si>
  <si>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</si>
  <si>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</si>
  <si>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</si>
  <si>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</si>
  <si>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</si>
  <si>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</si>
  <si>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</si>
  <si>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</si>
  <si>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</si>
  <si>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</si>
  <si>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</si>
  <si>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</si>
  <si>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</si>
  <si>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</si>
  <si>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</si>
  <si>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</si>
  <si>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</si>
  <si>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</si>
  <si>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</si>
  <si>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</si>
  <si>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</si>
  <si>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</si>
  <si>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</si>
  <si>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</si>
  <si>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</si>
  <si>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</si>
  <si>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</si>
  <si>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</si>
  <si>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</si>
  <si>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</si>
  <si>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</si>
  <si>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</si>
  <si>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</si>
  <si>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</si>
  <si>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</si>
  <si>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</si>
  <si>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</si>
  <si>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</si>
  <si>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</si>
  <si>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</si>
  <si>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</si>
  <si>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</si>
  <si>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</si>
  <si>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</si>
  <si>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</si>
  <si>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</si>
  <si>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</si>
  <si>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</si>
  <si>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</si>
  <si>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</si>
  <si>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</si>
  <si>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</si>
  <si>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</si>
  <si>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</si>
  <si>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</si>
  <si>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</si>
  <si>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</si>
  <si>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</si>
  <si>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</si>
  <si>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</si>
  <si>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</si>
  <si>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</si>
  <si>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</si>
  <si>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</si>
  <si>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</si>
  <si>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</si>
  <si>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</si>
  <si>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</si>
  <si>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</si>
  <si>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</si>
  <si>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</si>
  <si>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</si>
  <si>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</si>
  <si>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</si>
  <si>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</si>
  <si>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</si>
  <si>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</si>
  <si>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</si>
  <si>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</si>
  <si>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</si>
  <si>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</si>
  <si>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</si>
  <si>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</si>
  <si>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</si>
  <si>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</si>
  <si>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</si>
  <si>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</si>
  <si>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</si>
  <si>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</si>
  <si>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</si>
  <si>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</si>
  <si>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</si>
  <si>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</si>
  <si>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</si>
  <si>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</si>
  <si>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</si>
  <si>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</si>
  <si>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</si>
  <si>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</si>
  <si>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</si>
  <si>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</si>
  <si>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</si>
  <si>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</si>
  <si>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</si>
  <si>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</si>
  <si>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</si>
  <si>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</si>
  <si>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</si>
  <si>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</si>
  <si>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</si>
  <si>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</si>
  <si>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</si>
  <si>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</si>
  <si>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</si>
  <si>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</si>
  <si>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</si>
  <si>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</si>
  <si>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</si>
  <si>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</si>
  <si>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</si>
  <si>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</si>
  <si>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</si>
  <si>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</si>
  <si>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</si>
  <si>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</si>
  <si>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</si>
  <si>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</si>
  <si>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</si>
  <si>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</si>
  <si>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</si>
  <si>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</si>
  <si>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</si>
  <si>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</si>
  <si>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</si>
  <si>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</si>
  <si>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</si>
  <si>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</si>
  <si>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</si>
  <si>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</si>
  <si>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</si>
  <si>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</si>
  <si>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</si>
  <si>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</si>
  <si>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</si>
  <si>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</si>
  <si>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</si>
  <si>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</si>
  <si>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</si>
  <si>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</si>
  <si>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</si>
  <si>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</si>
  <si>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</si>
  <si>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</si>
  <si>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</si>
  <si>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</si>
  <si>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</si>
  <si>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</si>
  <si>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</si>
  <si>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</si>
  <si>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</si>
  <si>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</si>
  <si>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</si>
  <si>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</si>
  <si>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</si>
  <si>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</si>
  <si>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</si>
  <si>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</si>
  <si>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</si>
  <si>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</si>
  <si>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</si>
  <si>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</si>
  <si>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</si>
  <si>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</si>
  <si>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</si>
  <si>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</si>
  <si>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</si>
  <si>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</si>
  <si>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</si>
  <si>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</si>
  <si>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</si>
  <si>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</si>
  <si>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</si>
  <si>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</si>
  <si>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</si>
  <si>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</si>
  <si>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</si>
  <si>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</si>
  <si>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</si>
  <si>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</si>
  <si>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</si>
  <si>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</si>
  <si>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</si>
  <si>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</si>
  <si>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</si>
  <si>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</si>
  <si>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</si>
  <si>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</si>
  <si>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</si>
  <si>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</si>
  <si>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</si>
  <si>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</si>
  <si>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</si>
  <si>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</si>
  <si>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</si>
  <si>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</si>
  <si>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"МЕБЕЛСИСТЕМ" АД ПАЗАРДЖИК</t>
  </si>
  <si>
    <t>неконсолидиран</t>
  </si>
  <si>
    <t>Съставител: Александър Долев</t>
  </si>
  <si>
    <t>Ръководител: Бисер Унтов</t>
  </si>
  <si>
    <t>Бисер Унтов</t>
  </si>
  <si>
    <t>Александър Долев</t>
  </si>
  <si>
    <t xml:space="preserve"> Ръководител: Бисер Унтов</t>
  </si>
  <si>
    <t>Съставител:Александър Долев</t>
  </si>
  <si>
    <t>Ръководител: Бисре Унтов</t>
  </si>
  <si>
    <t>2013 г.</t>
  </si>
  <si>
    <t>Дата на съставяне: 01.03.2014 г.</t>
  </si>
  <si>
    <t>Дата  на съставяне: 01.03.2014 г.</t>
  </si>
  <si>
    <t>Дата на съставяне: 01.03.2014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</si>
</sst>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&quot;лв&quot;;\-#,##0&quot;лв&quot;"/>
    <numFmt numFmtId="165" formatCode="#,##0&quot;лв&quot;;[Red]\-#,##0&quot;лв&quot;"/>
    <numFmt numFmtId="166" formatCode="#,##0.00&quot;лв&quot;;\-#,##0.00&quot;лв&quot;"/>
    <numFmt numFmtId="167" formatCode="#,##0.00&quot;лв&quot;;[Red]\-#,##0.00&quot;лв&quot;"/>
    <numFmt numFmtId="168" formatCode="_-* #,##0&quot;лв&quot;_-;\-* #,##0&quot;лв&quot;_-;_-* &quot;-&quot;&quot;лв&quot;_-;_-@_-"/>
    <numFmt numFmtId="169" formatCode="_-* #,##0_л_в_-;\-* #,##0_л_в_-;_-* &quot;-&quot;_л_в_-;_-@_-"/>
    <numFmt numFmtId="170" formatCode="_-* #,##0.00&quot;лв&quot;_-;\-* #,##0.00&quot;лв&quot;_-;_-* &quot;-&quot;??&quot;лв&quot;_-;_-@_-"/>
    <numFmt numFmtId="171" formatCode="_-* #,##0.00_л_в_-;\-* #,##0.00_л_в_-;_-* &quot;-&quot;??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3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4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12" fillId="0" borderId="0" xfId="27" applyFont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  <xf numFmtId="0" fontId="4" fillId="0" borderId="0" xfId="24" applyFont="1" applyAlignment="1" applyProtection="1">
      <alignment horizontal="left"/>
      <protection locked="0"/>
    </xf>
    <xf numFmtId="0" fontId="0" fillId="0" borderId="0" xfId="0" applyAlignment="1">
      <alignment/>
    </xf>
    <xf numFmtId="0" fontId="0" fillId="0" borderId="23" xfId="0" applyBorder="1" applyAlignment="1">
      <alignment/>
    </xf>
    <xf numFmtId="14" fontId="12" fillId="0" borderId="0" xfId="0" applyNumberFormat="1" applyFont="1" applyBorder="1" applyAlignment="1" applyProtection="1">
      <alignment horizontal="left" vertical="top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zoomScale="90" zoomScaleNormal="90" workbookViewId="0" topLeftCell="A1">
      <selection activeCell="A1" sqref="A1"/>
    </sheetView>
  </sheetViews>
  <sheetFormatPr defaultColWidth="9.00390625" defaultRowHeight="12.75"/>
  <cols>
    <col min="1" max="1" width="43.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625" style="223" customWidth="1"/>
    <col min="6" max="6" width="9.50390625" style="228" customWidth="1"/>
    <col min="7" max="7" width="12.625" style="223" customWidth="1"/>
    <col min="8" max="8" width="18.625" style="229" customWidth="1"/>
    <col min="9" max="9" width="3.50390625" style="203" customWidth="1"/>
    <col min="10" max="16384" width="9.37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28.5">
      <c r="A3" s="204" t="s">
        <v>1</v>
      </c>
      <c r="B3" s="268"/>
      <c r="C3" s="268"/>
      <c r="D3" s="268"/>
      <c r="E3" s="575" t="s">
        <v>856</v>
      </c>
      <c r="F3" s="273" t="s">
        <v>2</v>
      </c>
      <c r="G3" s="226"/>
      <c r="H3" s="595">
        <v>112011240</v>
      </c>
    </row>
    <row r="4" spans="1:8" ht="28.5">
      <c r="A4" s="204" t="s">
        <v>3</v>
      </c>
      <c r="B4" s="583"/>
      <c r="C4" s="583"/>
      <c r="D4" s="584"/>
      <c r="E4" s="576" t="s">
        <v>857</v>
      </c>
      <c r="F4" s="224" t="s">
        <v>4</v>
      </c>
      <c r="G4" s="225"/>
      <c r="H4" s="595">
        <v>854</v>
      </c>
    </row>
    <row r="5" spans="1:8" ht="15">
      <c r="A5" s="204" t="s">
        <v>5</v>
      </c>
      <c r="B5" s="268"/>
      <c r="C5" s="268"/>
      <c r="D5" s="268"/>
      <c r="E5" s="596" t="s">
        <v>865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25.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640</v>
      </c>
      <c r="D11" s="205">
        <v>640</v>
      </c>
      <c r="E11" s="293" t="s">
        <v>22</v>
      </c>
      <c r="F11" s="298" t="s">
        <v>23</v>
      </c>
      <c r="G11" s="206">
        <v>58</v>
      </c>
      <c r="H11" s="206">
        <v>58</v>
      </c>
    </row>
    <row r="12" spans="1:8" ht="15">
      <c r="A12" s="291" t="s">
        <v>24</v>
      </c>
      <c r="B12" s="297" t="s">
        <v>25</v>
      </c>
      <c r="C12" s="205">
        <v>930</v>
      </c>
      <c r="D12" s="205">
        <v>976</v>
      </c>
      <c r="E12" s="293" t="s">
        <v>26</v>
      </c>
      <c r="F12" s="298" t="s">
        <v>27</v>
      </c>
      <c r="G12" s="207">
        <v>57811</v>
      </c>
      <c r="H12" s="207">
        <v>57811</v>
      </c>
    </row>
    <row r="13" spans="1:8" ht="15">
      <c r="A13" s="291" t="s">
        <v>28</v>
      </c>
      <c r="B13" s="297" t="s">
        <v>29</v>
      </c>
      <c r="C13" s="205">
        <v>1</v>
      </c>
      <c r="D13" s="205">
        <v>1</v>
      </c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/>
      <c r="D14" s="205"/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>
        <v>5</v>
      </c>
      <c r="D15" s="205">
        <v>8</v>
      </c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>
        <v>5</v>
      </c>
      <c r="D16" s="205">
        <v>1</v>
      </c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/>
      <c r="D17" s="205"/>
      <c r="E17" s="299" t="s">
        <v>46</v>
      </c>
      <c r="F17" s="301" t="s">
        <v>47</v>
      </c>
      <c r="G17" s="208">
        <f>G11+G14+G15+G16</f>
        <v>58</v>
      </c>
      <c r="H17" s="208">
        <f>H11+H14+H15+H16</f>
        <v>58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1581</v>
      </c>
      <c r="D19" s="209">
        <f>SUM(D11:D18)</f>
        <v>1626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>
        <v>1449</v>
      </c>
      <c r="H20" s="212">
        <v>1449</v>
      </c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520</v>
      </c>
      <c r="H21" s="210">
        <f>SUM(H22:H24)</f>
        <v>520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/>
      <c r="H22" s="206"/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>
        <v>14</v>
      </c>
      <c r="H23" s="206">
        <v>14</v>
      </c>
      <c r="M23" s="211"/>
    </row>
    <row r="24" spans="1:8" ht="15">
      <c r="A24" s="291" t="s">
        <v>70</v>
      </c>
      <c r="B24" s="297" t="s">
        <v>71</v>
      </c>
      <c r="C24" s="205"/>
      <c r="D24" s="205"/>
      <c r="E24" s="293" t="s">
        <v>72</v>
      </c>
      <c r="F24" s="298" t="s">
        <v>73</v>
      </c>
      <c r="G24" s="206">
        <v>506</v>
      </c>
      <c r="H24" s="206">
        <v>506</v>
      </c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1969</v>
      </c>
      <c r="H25" s="208">
        <f>H19+H20+H21</f>
        <v>1969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>
        <v>49</v>
      </c>
      <c r="D26" s="205">
        <v>51</v>
      </c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49</v>
      </c>
      <c r="D27" s="209">
        <f>SUM(D23:D26)</f>
        <v>51</v>
      </c>
      <c r="E27" s="309" t="s">
        <v>83</v>
      </c>
      <c r="F27" s="298" t="s">
        <v>84</v>
      </c>
      <c r="G27" s="208">
        <f>SUM(G28:G30)</f>
        <v>-335</v>
      </c>
      <c r="H27" s="208">
        <f>SUM(H28:H30)</f>
        <v>-299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/>
      <c r="H28" s="206"/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-335</v>
      </c>
      <c r="H29" s="391">
        <v>-299</v>
      </c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/>
      <c r="H31" s="206"/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>
        <v>-83</v>
      </c>
      <c r="H32" s="391">
        <v>-37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-418</v>
      </c>
      <c r="H33" s="208">
        <f>H27+H31+H32</f>
        <v>-336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847</v>
      </c>
      <c r="B34" s="300" t="s">
        <v>105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1609</v>
      </c>
      <c r="H36" s="208">
        <f>H25+H17+H33</f>
        <v>1691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25.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/>
      <c r="H44" s="206"/>
    </row>
    <row r="45" spans="1:15" ht="15">
      <c r="A45" s="291" t="s">
        <v>136</v>
      </c>
      <c r="B45" s="305" t="s">
        <v>137</v>
      </c>
      <c r="C45" s="209">
        <f>C34+C39+C44</f>
        <v>0</v>
      </c>
      <c r="D45" s="209">
        <f>D34+D39+D44</f>
        <v>0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/>
      <c r="H48" s="206"/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0</v>
      </c>
      <c r="H49" s="208">
        <f>SUM(H43:H48)</f>
        <v>0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27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/>
      <c r="H53" s="206"/>
    </row>
    <row r="54" spans="1:8" ht="27">
      <c r="A54" s="291" t="s">
        <v>166</v>
      </c>
      <c r="B54" s="305" t="s">
        <v>167</v>
      </c>
      <c r="C54" s="205">
        <v>43</v>
      </c>
      <c r="D54" s="205">
        <v>35</v>
      </c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1673</v>
      </c>
      <c r="D55" s="209">
        <f>D19+D20+D21+D27+D32+D45+D51+D53+D54</f>
        <v>1712</v>
      </c>
      <c r="E55" s="293" t="s">
        <v>172</v>
      </c>
      <c r="F55" s="317" t="s">
        <v>173</v>
      </c>
      <c r="G55" s="208">
        <f>G49+G51+G52+G53+G54</f>
        <v>0</v>
      </c>
      <c r="H55" s="208">
        <f>H49+H51+H52+H53+H54</f>
        <v>0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/>
      <c r="D58" s="205">
        <v>19</v>
      </c>
      <c r="E58" s="293" t="s">
        <v>127</v>
      </c>
      <c r="F58" s="328"/>
      <c r="G58" s="308"/>
      <c r="H58" s="208"/>
    </row>
    <row r="59" spans="1:13" ht="25.5">
      <c r="A59" s="291" t="s">
        <v>179</v>
      </c>
      <c r="B59" s="297" t="s">
        <v>180</v>
      </c>
      <c r="C59" s="205"/>
      <c r="D59" s="205">
        <v>3</v>
      </c>
      <c r="E59" s="307" t="s">
        <v>181</v>
      </c>
      <c r="F59" s="298" t="s">
        <v>182</v>
      </c>
      <c r="G59" s="206"/>
      <c r="H59" s="206"/>
      <c r="M59" s="211"/>
    </row>
    <row r="60" spans="1:8" ht="15">
      <c r="A60" s="291" t="s">
        <v>183</v>
      </c>
      <c r="B60" s="297" t="s">
        <v>184</v>
      </c>
      <c r="C60" s="205"/>
      <c r="D60" s="205"/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/>
      <c r="D61" s="205"/>
      <c r="E61" s="299" t="s">
        <v>189</v>
      </c>
      <c r="F61" s="328" t="s">
        <v>190</v>
      </c>
      <c r="G61" s="208">
        <f>SUM(G62:G68)</f>
        <v>78</v>
      </c>
      <c r="H61" s="208">
        <f>SUM(H62:H68)</f>
        <v>48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>
        <v>34</v>
      </c>
      <c r="H62" s="206">
        <v>8</v>
      </c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0</v>
      </c>
      <c r="D64" s="209">
        <f>SUM(D58:D63)</f>
        <v>22</v>
      </c>
      <c r="E64" s="293" t="s">
        <v>200</v>
      </c>
      <c r="F64" s="298" t="s">
        <v>201</v>
      </c>
      <c r="G64" s="206">
        <v>10</v>
      </c>
      <c r="H64" s="206">
        <v>21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/>
      <c r="H65" s="206"/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7</v>
      </c>
      <c r="H66" s="206">
        <v>9</v>
      </c>
    </row>
    <row r="67" spans="1:8" ht="15">
      <c r="A67" s="291" t="s">
        <v>207</v>
      </c>
      <c r="B67" s="297" t="s">
        <v>208</v>
      </c>
      <c r="C67" s="205"/>
      <c r="D67" s="205"/>
      <c r="E67" s="293" t="s">
        <v>209</v>
      </c>
      <c r="F67" s="298" t="s">
        <v>210</v>
      </c>
      <c r="G67" s="206">
        <v>3</v>
      </c>
      <c r="H67" s="206">
        <v>3</v>
      </c>
    </row>
    <row r="68" spans="1:8" ht="15">
      <c r="A68" s="291" t="s">
        <v>211</v>
      </c>
      <c r="B68" s="297" t="s">
        <v>212</v>
      </c>
      <c r="C68" s="205">
        <v>31</v>
      </c>
      <c r="D68" s="205">
        <v>22</v>
      </c>
      <c r="E68" s="293" t="s">
        <v>213</v>
      </c>
      <c r="F68" s="298" t="s">
        <v>214</v>
      </c>
      <c r="G68" s="206">
        <v>24</v>
      </c>
      <c r="H68" s="206">
        <v>7</v>
      </c>
    </row>
    <row r="69" spans="1:8" ht="15">
      <c r="A69" s="291" t="s">
        <v>215</v>
      </c>
      <c r="B69" s="297" t="s">
        <v>216</v>
      </c>
      <c r="C69" s="205"/>
      <c r="D69" s="205"/>
      <c r="E69" s="307" t="s">
        <v>78</v>
      </c>
      <c r="F69" s="298" t="s">
        <v>217</v>
      </c>
      <c r="G69" s="206">
        <v>19</v>
      </c>
      <c r="H69" s="206">
        <v>19</v>
      </c>
    </row>
    <row r="70" spans="1:8" ht="25.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/>
      <c r="D71" s="205"/>
      <c r="E71" s="309" t="s">
        <v>46</v>
      </c>
      <c r="F71" s="329" t="s">
        <v>224</v>
      </c>
      <c r="G71" s="215">
        <f>G59+G60+G61+G69+G70</f>
        <v>97</v>
      </c>
      <c r="H71" s="215">
        <f>H59+H60+H61+H69+H70</f>
        <v>67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/>
      <c r="D72" s="205"/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27">
      <c r="A74" s="291" t="s">
        <v>229</v>
      </c>
      <c r="B74" s="297" t="s">
        <v>230</v>
      </c>
      <c r="C74" s="205">
        <v>1</v>
      </c>
      <c r="D74" s="205">
        <v>1</v>
      </c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32</v>
      </c>
      <c r="D75" s="209">
        <f>SUM(D67:D74)</f>
        <v>23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27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25.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97</v>
      </c>
      <c r="H79" s="216">
        <f>H71+H74+H75+H76</f>
        <v>67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25.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1</v>
      </c>
      <c r="D87" s="205">
        <v>1</v>
      </c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/>
      <c r="D88" s="205"/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1</v>
      </c>
      <c r="D91" s="209">
        <f>SUM(D87:D90)</f>
        <v>1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/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33</v>
      </c>
      <c r="D93" s="209">
        <f>D64+D75+D84+D91+D92</f>
        <v>46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26.25" thickBot="1">
      <c r="A94" s="557" t="s">
        <v>268</v>
      </c>
      <c r="B94" s="344" t="s">
        <v>269</v>
      </c>
      <c r="C94" s="218">
        <f>C93+C55</f>
        <v>1706</v>
      </c>
      <c r="D94" s="218">
        <f>D93+D55</f>
        <v>1758</v>
      </c>
      <c r="E94" s="558" t="s">
        <v>270</v>
      </c>
      <c r="F94" s="345" t="s">
        <v>271</v>
      </c>
      <c r="G94" s="219">
        <f>G36+G39+G55+G79</f>
        <v>1706</v>
      </c>
      <c r="H94" s="219">
        <f>H36+H39+H55+H79</f>
        <v>1758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848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866</v>
      </c>
      <c r="B98" s="539"/>
      <c r="C98" s="604" t="s">
        <v>858</v>
      </c>
      <c r="D98" s="604"/>
      <c r="E98" s="604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4" t="s">
        <v>859</v>
      </c>
      <c r="D100" s="605"/>
      <c r="E100" s="605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8" bottom="0.22" header="0.21" footer="0.17"/>
  <pageSetup fitToHeight="1" fitToWidth="1" horizontalDpi="300" verticalDpi="300" orientation="portrait" paperSize="9" scale="4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362"/>
  <sheetViews>
    <sheetView workbookViewId="0" topLeftCell="A1">
      <selection activeCell="A1" sqref="A1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625" style="27" customWidth="1"/>
    <col min="5" max="5" width="32.50390625" style="32" customWidth="1"/>
    <col min="6" max="6" width="9.00390625" style="32" customWidth="1"/>
    <col min="7" max="7" width="11.375" style="27" customWidth="1"/>
    <col min="8" max="8" width="16.375" style="27" customWidth="1"/>
    <col min="9" max="16384" width="9.37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24">
      <c r="A2" s="6" t="s">
        <v>1</v>
      </c>
      <c r="B2" s="533"/>
      <c r="C2" s="533"/>
      <c r="D2" s="533"/>
      <c r="E2" s="533" t="str">
        <f>'справка №1-БАЛАНС'!E3</f>
        <v>"МЕБЕЛСИСТЕМ" АД ПАЗАРДЖИК</v>
      </c>
      <c r="F2" s="608" t="s">
        <v>2</v>
      </c>
      <c r="G2" s="608"/>
      <c r="H2" s="353">
        <f>'справка №1-БАЛАНС'!H3</f>
        <v>112011240</v>
      </c>
    </row>
    <row r="3" spans="1:8" ht="15">
      <c r="A3" s="6" t="s">
        <v>273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>
        <f>'справка №1-БАЛАНС'!H4</f>
        <v>854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2013 г.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24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>
        <v>67</v>
      </c>
      <c r="D9" s="79">
        <v>27</v>
      </c>
      <c r="E9" s="363" t="s">
        <v>283</v>
      </c>
      <c r="F9" s="365" t="s">
        <v>284</v>
      </c>
      <c r="G9" s="87"/>
      <c r="H9" s="87"/>
    </row>
    <row r="10" spans="1:8" ht="12">
      <c r="A10" s="363" t="s">
        <v>285</v>
      </c>
      <c r="B10" s="364" t="s">
        <v>286</v>
      </c>
      <c r="C10" s="79">
        <v>26</v>
      </c>
      <c r="D10" s="79">
        <v>50</v>
      </c>
      <c r="E10" s="363" t="s">
        <v>287</v>
      </c>
      <c r="F10" s="365" t="s">
        <v>288</v>
      </c>
      <c r="G10" s="87"/>
      <c r="H10" s="87"/>
    </row>
    <row r="11" spans="1:8" ht="12">
      <c r="A11" s="363" t="s">
        <v>289</v>
      </c>
      <c r="B11" s="364" t="s">
        <v>290</v>
      </c>
      <c r="C11" s="79">
        <v>50</v>
      </c>
      <c r="D11" s="79">
        <v>51</v>
      </c>
      <c r="E11" s="366" t="s">
        <v>291</v>
      </c>
      <c r="F11" s="365" t="s">
        <v>292</v>
      </c>
      <c r="G11" s="87">
        <v>144</v>
      </c>
      <c r="H11" s="87">
        <v>244</v>
      </c>
    </row>
    <row r="12" spans="1:8" ht="12">
      <c r="A12" s="363" t="s">
        <v>293</v>
      </c>
      <c r="B12" s="364" t="s">
        <v>294</v>
      </c>
      <c r="C12" s="79">
        <v>103</v>
      </c>
      <c r="D12" s="79">
        <v>128</v>
      </c>
      <c r="E12" s="366" t="s">
        <v>78</v>
      </c>
      <c r="F12" s="365" t="s">
        <v>295</v>
      </c>
      <c r="G12" s="87">
        <v>76</v>
      </c>
      <c r="H12" s="87"/>
    </row>
    <row r="13" spans="1:18" ht="12">
      <c r="A13" s="363" t="s">
        <v>296</v>
      </c>
      <c r="B13" s="364" t="s">
        <v>297</v>
      </c>
      <c r="C13" s="79">
        <v>15</v>
      </c>
      <c r="D13" s="79">
        <v>20</v>
      </c>
      <c r="E13" s="367" t="s">
        <v>51</v>
      </c>
      <c r="F13" s="368" t="s">
        <v>298</v>
      </c>
      <c r="G13" s="88">
        <f>SUM(G9:G12)</f>
        <v>220</v>
      </c>
      <c r="H13" s="88">
        <f>SUM(H9:H12)</f>
        <v>244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24">
      <c r="A14" s="363" t="s">
        <v>299</v>
      </c>
      <c r="B14" s="364" t="s">
        <v>300</v>
      </c>
      <c r="C14" s="79"/>
      <c r="D14" s="79"/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/>
      <c r="D15" s="80"/>
      <c r="E15" s="361" t="s">
        <v>303</v>
      </c>
      <c r="F15" s="370" t="s">
        <v>304</v>
      </c>
      <c r="G15" s="87"/>
      <c r="H15" s="87"/>
    </row>
    <row r="16" spans="1:8" ht="12">
      <c r="A16" s="363" t="s">
        <v>305</v>
      </c>
      <c r="B16" s="364" t="s">
        <v>306</v>
      </c>
      <c r="C16" s="80">
        <v>47</v>
      </c>
      <c r="D16" s="80">
        <v>6</v>
      </c>
      <c r="E16" s="363" t="s">
        <v>307</v>
      </c>
      <c r="F16" s="369" t="s">
        <v>308</v>
      </c>
      <c r="G16" s="89"/>
      <c r="H16" s="89"/>
    </row>
    <row r="17" spans="1:8" ht="12">
      <c r="A17" s="371" t="s">
        <v>309</v>
      </c>
      <c r="B17" s="364" t="s">
        <v>310</v>
      </c>
      <c r="C17" s="81"/>
      <c r="D17" s="81"/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308</v>
      </c>
      <c r="D19" s="82">
        <f>SUM(D9:D15)+D16</f>
        <v>282</v>
      </c>
      <c r="E19" s="373" t="s">
        <v>315</v>
      </c>
      <c r="F19" s="369" t="s">
        <v>316</v>
      </c>
      <c r="G19" s="87"/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/>
      <c r="H20" s="87"/>
    </row>
    <row r="21" spans="1:8" ht="36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/>
    </row>
    <row r="22" spans="1:8" ht="24">
      <c r="A22" s="360" t="s">
        <v>322</v>
      </c>
      <c r="B22" s="375" t="s">
        <v>323</v>
      </c>
      <c r="C22" s="79">
        <v>3</v>
      </c>
      <c r="D22" s="79">
        <v>1</v>
      </c>
      <c r="E22" s="373" t="s">
        <v>324</v>
      </c>
      <c r="F22" s="369" t="s">
        <v>325</v>
      </c>
      <c r="G22" s="87"/>
      <c r="H22" s="87"/>
    </row>
    <row r="23" spans="1:8" ht="24">
      <c r="A23" s="363" t="s">
        <v>326</v>
      </c>
      <c r="B23" s="375" t="s">
        <v>327</v>
      </c>
      <c r="C23" s="79"/>
      <c r="D23" s="79"/>
      <c r="E23" s="363" t="s">
        <v>328</v>
      </c>
      <c r="F23" s="369" t="s">
        <v>329</v>
      </c>
      <c r="G23" s="87"/>
      <c r="H23" s="87"/>
    </row>
    <row r="24" spans="1:18" ht="24">
      <c r="A24" s="363" t="s">
        <v>330</v>
      </c>
      <c r="B24" s="375" t="s">
        <v>331</v>
      </c>
      <c r="C24" s="79"/>
      <c r="D24" s="79"/>
      <c r="E24" s="367" t="s">
        <v>103</v>
      </c>
      <c r="F24" s="370" t="s">
        <v>332</v>
      </c>
      <c r="G24" s="88">
        <f>SUM(G19:G23)</f>
        <v>0</v>
      </c>
      <c r="H24" s="88">
        <f>SUM(H19:H23)</f>
        <v>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/>
      <c r="D25" s="79"/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3</v>
      </c>
      <c r="D26" s="82">
        <f>SUM(D22:D25)</f>
        <v>1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311</v>
      </c>
      <c r="D28" s="83">
        <f>D26+D19</f>
        <v>283</v>
      </c>
      <c r="E28" s="174" t="s">
        <v>337</v>
      </c>
      <c r="F28" s="370" t="s">
        <v>338</v>
      </c>
      <c r="G28" s="88">
        <f>G13+G15+G24</f>
        <v>220</v>
      </c>
      <c r="H28" s="88">
        <f>H13+H15+H24</f>
        <v>244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0</v>
      </c>
      <c r="D30" s="83">
        <f>IF((H28-D28)&gt;0,H28-D28,0)</f>
        <v>0</v>
      </c>
      <c r="E30" s="174" t="s">
        <v>341</v>
      </c>
      <c r="F30" s="370" t="s">
        <v>342</v>
      </c>
      <c r="G30" s="90">
        <f>IF((C28-G28)&gt;0,C28-G28,0)</f>
        <v>91</v>
      </c>
      <c r="H30" s="90">
        <f>IF((D28-H28)&gt;0,D28-H28,0)</f>
        <v>39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36">
      <c r="A31" s="377" t="s">
        <v>849</v>
      </c>
      <c r="B31" s="376" t="s">
        <v>343</v>
      </c>
      <c r="C31" s="79"/>
      <c r="D31" s="79"/>
      <c r="E31" s="361" t="s">
        <v>852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C28+C31+C32</f>
        <v>311</v>
      </c>
      <c r="D33" s="82">
        <f>D28+D31+D32</f>
        <v>283</v>
      </c>
      <c r="E33" s="174" t="s">
        <v>351</v>
      </c>
      <c r="F33" s="370" t="s">
        <v>352</v>
      </c>
      <c r="G33" s="90">
        <f>G32+G31+G28</f>
        <v>220</v>
      </c>
      <c r="H33" s="90">
        <f>H32+H31+H28</f>
        <v>244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24">
      <c r="A34" s="379" t="s">
        <v>353</v>
      </c>
      <c r="B34" s="357" t="s">
        <v>354</v>
      </c>
      <c r="C34" s="83">
        <f>IF((G33-C33)&gt;0,G33-C33,0)</f>
        <v>0</v>
      </c>
      <c r="D34" s="83">
        <f>IF((H33-D33)&gt;0,H33-D33,0)</f>
        <v>0</v>
      </c>
      <c r="E34" s="379" t="s">
        <v>355</v>
      </c>
      <c r="F34" s="370" t="s">
        <v>356</v>
      </c>
      <c r="G34" s="88">
        <f>IF((C33-G33)&gt;0,C33-G33,0)</f>
        <v>91</v>
      </c>
      <c r="H34" s="88">
        <f>IF((D33-H33)&gt;0,D33-H33,0)</f>
        <v>39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-8</v>
      </c>
      <c r="D35" s="82">
        <f>D36+D37+D38</f>
        <v>-2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24">
      <c r="A36" s="381" t="s">
        <v>359</v>
      </c>
      <c r="B36" s="375" t="s">
        <v>360</v>
      </c>
      <c r="C36" s="79"/>
      <c r="D36" s="79"/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>
        <v>-8</v>
      </c>
      <c r="D37" s="537">
        <v>-2</v>
      </c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70">
        <f>+IF((G33-C33-C35)&gt;0,G33-C33-C35,0)</f>
        <v>0</v>
      </c>
      <c r="D39" s="570">
        <f>+IF((H33-D33-D35)&gt;0,H33-D33-D35,0)</f>
        <v>0</v>
      </c>
      <c r="E39" s="386" t="s">
        <v>367</v>
      </c>
      <c r="F39" s="175" t="s">
        <v>368</v>
      </c>
      <c r="G39" s="91">
        <f>IF(G34&gt;0,IF(C35+G34&lt;0,0,C35+G34),IF(C34-C35&lt;0,C35-C34,0))</f>
        <v>83</v>
      </c>
      <c r="H39" s="91">
        <f>IF(H34&gt;0,IF(D35+H34&lt;0,0,D35+H34),IF(D34-D35&lt;0,D35-D34,0))</f>
        <v>37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24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24">
      <c r="A41" s="174" t="s">
        <v>372</v>
      </c>
      <c r="B41" s="356" t="s">
        <v>373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374</v>
      </c>
      <c r="F41" s="175" t="s">
        <v>375</v>
      </c>
      <c r="G41" s="85">
        <f>IF(C39=0,IF(G39-G40&gt;0,G39-G40+C40,0),IF(C39-C40&lt;0,C40-C39+G40,0))</f>
        <v>83</v>
      </c>
      <c r="H41" s="85">
        <f>IF(D39=0,IF(H39-H40&gt;0,H39-H40+D40,0),IF(D39-D40&lt;0,D40-D39+H40,0))</f>
        <v>37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303</v>
      </c>
      <c r="D42" s="86">
        <f>D33+D35+D39</f>
        <v>281</v>
      </c>
      <c r="E42" s="177" t="s">
        <v>378</v>
      </c>
      <c r="F42" s="178" t="s">
        <v>379</v>
      </c>
      <c r="G42" s="90">
        <f>G39+G33</f>
        <v>303</v>
      </c>
      <c r="H42" s="90">
        <f>H39+H33</f>
        <v>281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642"/>
      <c r="C44" s="532" t="s">
        <v>817</v>
      </c>
      <c r="D44" s="606" t="s">
        <v>861</v>
      </c>
      <c r="E44" s="606"/>
      <c r="F44" s="606"/>
      <c r="G44" s="606"/>
      <c r="H44" s="606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779</v>
      </c>
      <c r="D46" s="607" t="s">
        <v>860</v>
      </c>
      <c r="E46" s="607"/>
      <c r="F46" s="607"/>
      <c r="G46" s="607"/>
      <c r="H46" s="607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59" bottom="0.54" header="0.5118110236220472" footer="0.5118110236220472"/>
  <pageSetup fitToHeight="1" fitToWidth="1" horizontalDpi="600" verticalDpi="600" orientation="portrait" paperSize="9" scale="66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workbookViewId="0" topLeftCell="A1">
      <selection activeCell="A1" sqref="A1"/>
    </sheetView>
  </sheetViews>
  <sheetFormatPr defaultColWidth="9.00390625" defaultRowHeight="12.75"/>
  <cols>
    <col min="1" max="1" width="61.50390625" style="183" customWidth="1"/>
    <col min="2" max="2" width="17.50390625" style="183" customWidth="1"/>
    <col min="3" max="3" width="17.875" style="422" customWidth="1"/>
    <col min="4" max="4" width="18.625" style="422" customWidth="1"/>
    <col min="5" max="5" width="10.125" style="183" customWidth="1"/>
    <col min="6" max="6" width="12.00390625" style="183" customWidth="1"/>
    <col min="7" max="16384" width="9.37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36">
      <c r="A4" s="533" t="s">
        <v>383</v>
      </c>
      <c r="B4" s="533" t="str">
        <f>'справка №1-БАЛАНС'!E3</f>
        <v>"МЕБЕЛСИСТЕМ" АД ПАЗАРДЖИК</v>
      </c>
      <c r="C4" s="397" t="s">
        <v>2</v>
      </c>
      <c r="D4" s="353">
        <f>'справка №1-БАЛАНС'!H3</f>
        <v>112011240</v>
      </c>
      <c r="E4" s="401"/>
      <c r="F4" s="401"/>
      <c r="G4" s="182"/>
      <c r="H4" s="182"/>
      <c r="I4" s="182"/>
      <c r="J4" s="182"/>
    </row>
    <row r="5" spans="1:10" ht="15">
      <c r="A5" s="533" t="s">
        <v>273</v>
      </c>
      <c r="B5" s="533" t="str">
        <f>'справка №1-БАЛАНС'!E4</f>
        <v>неконсолидиран</v>
      </c>
      <c r="C5" s="398" t="s">
        <v>4</v>
      </c>
      <c r="D5" s="353">
        <f>'справка №1-БАЛАНС'!H4</f>
        <v>854</v>
      </c>
      <c r="E5" s="182"/>
      <c r="F5" s="182"/>
      <c r="G5" s="182"/>
      <c r="H5" s="182"/>
      <c r="I5" s="182"/>
      <c r="J5" s="182"/>
    </row>
    <row r="6" spans="1:10" ht="12">
      <c r="A6" s="6" t="s">
        <v>5</v>
      </c>
      <c r="B6" s="533" t="str">
        <f>'справка №1-БАЛАНС'!E5</f>
        <v>2013 г.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>
        <v>236</v>
      </c>
      <c r="D10" s="92">
        <v>397</v>
      </c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-109</v>
      </c>
      <c r="D11" s="92">
        <v>-170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-120</v>
      </c>
      <c r="D13" s="92">
        <v>-149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24">
      <c r="A14" s="410" t="s">
        <v>394</v>
      </c>
      <c r="B14" s="411" t="s">
        <v>395</v>
      </c>
      <c r="C14" s="92">
        <v>-20</v>
      </c>
      <c r="D14" s="92">
        <v>-40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>
        <v>-15</v>
      </c>
      <c r="D19" s="92">
        <v>-25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-28</v>
      </c>
      <c r="D20" s="93">
        <f>SUM(D10:D19)</f>
        <v>13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>
        <v>2</v>
      </c>
      <c r="D22" s="92">
        <v>-1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24">
      <c r="A25" s="410" t="s">
        <v>415</v>
      </c>
      <c r="B25" s="411" t="s">
        <v>416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2</v>
      </c>
      <c r="D32" s="93">
        <f>SUM(D22:D31)</f>
        <v>-1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/>
      <c r="D34" s="92"/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>
        <v>32</v>
      </c>
      <c r="D36" s="92">
        <v>3</v>
      </c>
      <c r="E36" s="181"/>
      <c r="F36" s="181"/>
      <c r="G36" s="182"/>
    </row>
    <row r="37" spans="1:7" ht="12">
      <c r="A37" s="410" t="s">
        <v>437</v>
      </c>
      <c r="B37" s="411" t="s">
        <v>438</v>
      </c>
      <c r="C37" s="92">
        <v>-6</v>
      </c>
      <c r="D37" s="92">
        <v>-3</v>
      </c>
      <c r="E37" s="181"/>
      <c r="F37" s="181"/>
      <c r="G37" s="182"/>
    </row>
    <row r="38" spans="1:7" ht="12">
      <c r="A38" s="410" t="s">
        <v>439</v>
      </c>
      <c r="B38" s="411" t="s">
        <v>440</v>
      </c>
      <c r="C38" s="92"/>
      <c r="D38" s="92">
        <v>-11</v>
      </c>
      <c r="E38" s="181"/>
      <c r="F38" s="181"/>
      <c r="G38" s="182"/>
    </row>
    <row r="39" spans="1:7" ht="24">
      <c r="A39" s="410" t="s">
        <v>441</v>
      </c>
      <c r="B39" s="411" t="s">
        <v>442</v>
      </c>
      <c r="C39" s="92"/>
      <c r="D39" s="92"/>
      <c r="E39" s="181"/>
      <c r="F39" s="181"/>
      <c r="G39" s="182"/>
    </row>
    <row r="40" spans="1:7" ht="12">
      <c r="A40" s="410" t="s">
        <v>443</v>
      </c>
      <c r="B40" s="411" t="s">
        <v>444</v>
      </c>
      <c r="C40" s="92"/>
      <c r="D40" s="92"/>
      <c r="E40" s="181"/>
      <c r="F40" s="181"/>
      <c r="G40" s="182"/>
    </row>
    <row r="41" spans="1:8" ht="12">
      <c r="A41" s="410" t="s">
        <v>445</v>
      </c>
      <c r="B41" s="411" t="s">
        <v>446</v>
      </c>
      <c r="C41" s="92"/>
      <c r="D41" s="92">
        <v>-1</v>
      </c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26</v>
      </c>
      <c r="D42" s="93">
        <f>SUM(D34:D41)</f>
        <v>-12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0</v>
      </c>
      <c r="D43" s="93">
        <f>D42+D32+D20</f>
        <v>0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f>D45</f>
        <v>1</v>
      </c>
      <c r="D44" s="184">
        <v>1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1</v>
      </c>
      <c r="D45" s="93">
        <f>D44+D43</f>
        <v>1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>
        <v>1</v>
      </c>
      <c r="D46" s="94">
        <v>1</v>
      </c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866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381</v>
      </c>
      <c r="C50" s="609" t="s">
        <v>861</v>
      </c>
      <c r="D50" s="609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779</v>
      </c>
      <c r="C52" s="609" t="s">
        <v>860</v>
      </c>
      <c r="D52" s="609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45" right="0.31" top="1.1023622047244095" bottom="0.984251968503937" header="0.5118110236220472" footer="0.5118110236220472"/>
  <pageSetup fitToHeight="1" fitToWidth="1" horizontalDpi="600" verticalDpi="600" orientation="portrait" paperSize="9" scale="7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W534"/>
  <sheetViews>
    <sheetView workbookViewId="0" topLeftCell="A4">
      <selection activeCell="A1" sqref="A1:M1"/>
    </sheetView>
  </sheetViews>
  <sheetFormatPr defaultColWidth="9.00390625" defaultRowHeight="12.75"/>
  <cols>
    <col min="1" max="1" width="48.50390625" style="25" customWidth="1"/>
    <col min="2" max="2" width="8.375" style="38" customWidth="1"/>
    <col min="3" max="3" width="9.125" style="20" customWidth="1"/>
    <col min="4" max="4" width="9.375" style="20" customWidth="1"/>
    <col min="5" max="5" width="8.625" style="20" customWidth="1"/>
    <col min="6" max="6" width="7.50390625" style="20" customWidth="1"/>
    <col min="7" max="7" width="9.625" style="20" customWidth="1"/>
    <col min="8" max="8" width="7.50390625" style="20" customWidth="1"/>
    <col min="9" max="9" width="8.37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375" style="20" customWidth="1"/>
  </cols>
  <sheetData>
    <row r="1" spans="1:14" s="5" customFormat="1" ht="24" customHeight="1">
      <c r="A1" s="610" t="s">
        <v>459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12" t="str">
        <f>'справка №1-БАЛАНС'!E3</f>
        <v>"МЕБЕЛСИСТЕМ" АД ПАЗАРДЖИК</v>
      </c>
      <c r="D3" s="613"/>
      <c r="E3" s="613"/>
      <c r="F3" s="613"/>
      <c r="G3" s="613"/>
      <c r="H3" s="574"/>
      <c r="I3" s="574"/>
      <c r="J3" s="2"/>
      <c r="K3" s="573" t="s">
        <v>2</v>
      </c>
      <c r="L3" s="573"/>
      <c r="M3" s="592">
        <f>'справка №1-БАЛАНС'!H3</f>
        <v>112011240</v>
      </c>
      <c r="N3" s="3"/>
    </row>
    <row r="4" spans="1:15" s="5" customFormat="1" ht="13.5" customHeight="1">
      <c r="A4" s="6" t="s">
        <v>460</v>
      </c>
      <c r="B4" s="574"/>
      <c r="C4" s="612" t="str">
        <f>'справка №1-БАЛАНС'!E4</f>
        <v>неконсолидиран</v>
      </c>
      <c r="D4" s="612"/>
      <c r="E4" s="614"/>
      <c r="F4" s="612"/>
      <c r="G4" s="612"/>
      <c r="H4" s="533"/>
      <c r="I4" s="533"/>
      <c r="J4" s="594"/>
      <c r="K4" s="582" t="s">
        <v>4</v>
      </c>
      <c r="L4" s="582"/>
      <c r="M4" s="593">
        <f>'справка №1-БАЛАНС'!H4</f>
        <v>854</v>
      </c>
      <c r="N4" s="7"/>
      <c r="O4" s="8"/>
    </row>
    <row r="5" spans="1:14" s="5" customFormat="1" ht="12.75" customHeight="1">
      <c r="A5" s="6" t="s">
        <v>5</v>
      </c>
      <c r="B5" s="572"/>
      <c r="C5" s="612" t="str">
        <f>'справка №1-БАЛАНС'!E5</f>
        <v>2013 г.</v>
      </c>
      <c r="D5" s="613"/>
      <c r="E5" s="613"/>
      <c r="F5" s="613"/>
      <c r="G5" s="613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58</v>
      </c>
      <c r="D11" s="96">
        <f>'справка №1-БАЛАНС'!H19</f>
        <v>0</v>
      </c>
      <c r="E11" s="96">
        <f>'справка №1-БАЛАНС'!H20</f>
        <v>1449</v>
      </c>
      <c r="F11" s="96">
        <f>'справка №1-БАЛАНС'!H22</f>
        <v>0</v>
      </c>
      <c r="G11" s="96">
        <f>'справка №1-БАЛАНС'!H23</f>
        <v>14</v>
      </c>
      <c r="H11" s="98">
        <v>506</v>
      </c>
      <c r="I11" s="96">
        <f>'справка №1-БАЛАНС'!H28+'справка №1-БАЛАНС'!H31</f>
        <v>0</v>
      </c>
      <c r="J11" s="96">
        <f>'справка №1-БАЛАНС'!H29+'справка №1-БАЛАНС'!H32</f>
        <v>-336</v>
      </c>
      <c r="K11" s="98"/>
      <c r="L11" s="424">
        <f>SUM(C11:K11)</f>
        <v>1691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1</v>
      </c>
      <c r="K12" s="97">
        <f t="shared" si="0"/>
        <v>0</v>
      </c>
      <c r="L12" s="424">
        <f aca="true" t="shared" si="1" ref="L12:L32">SUM(C12:K12)</f>
        <v>1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>
        <v>1</v>
      </c>
      <c r="K14" s="98"/>
      <c r="L14" s="424">
        <f t="shared" si="1"/>
        <v>1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58</v>
      </c>
      <c r="D15" s="99">
        <f aca="true" t="shared" si="2" ref="D15:M15">D11+D12</f>
        <v>0</v>
      </c>
      <c r="E15" s="99">
        <f t="shared" si="2"/>
        <v>1449</v>
      </c>
      <c r="F15" s="99">
        <f t="shared" si="2"/>
        <v>0</v>
      </c>
      <c r="G15" s="99">
        <f t="shared" si="2"/>
        <v>14</v>
      </c>
      <c r="H15" s="99">
        <f t="shared" si="2"/>
        <v>506</v>
      </c>
      <c r="I15" s="99">
        <f t="shared" si="2"/>
        <v>0</v>
      </c>
      <c r="J15" s="99">
        <f t="shared" si="2"/>
        <v>-335</v>
      </c>
      <c r="K15" s="99">
        <f t="shared" si="2"/>
        <v>0</v>
      </c>
      <c r="L15" s="424">
        <f t="shared" si="1"/>
        <v>1692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-83</v>
      </c>
      <c r="K16" s="98"/>
      <c r="L16" s="424">
        <f t="shared" si="1"/>
        <v>-83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58</v>
      </c>
      <c r="D29" s="97">
        <f aca="true" t="shared" si="6" ref="D29:M29">D17+D20+D21+D24+D28+D27+D15+D16</f>
        <v>0</v>
      </c>
      <c r="E29" s="97">
        <f t="shared" si="6"/>
        <v>1449</v>
      </c>
      <c r="F29" s="97">
        <f t="shared" si="6"/>
        <v>0</v>
      </c>
      <c r="G29" s="97">
        <f t="shared" si="6"/>
        <v>14</v>
      </c>
      <c r="H29" s="97">
        <f t="shared" si="6"/>
        <v>506</v>
      </c>
      <c r="I29" s="97">
        <f t="shared" si="6"/>
        <v>0</v>
      </c>
      <c r="J29" s="97">
        <f t="shared" si="6"/>
        <v>-418</v>
      </c>
      <c r="K29" s="97">
        <f t="shared" si="6"/>
        <v>0</v>
      </c>
      <c r="L29" s="424">
        <f t="shared" si="1"/>
        <v>1609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58</v>
      </c>
      <c r="D32" s="97">
        <f t="shared" si="7"/>
        <v>0</v>
      </c>
      <c r="E32" s="97">
        <f t="shared" si="7"/>
        <v>1449</v>
      </c>
      <c r="F32" s="97">
        <f t="shared" si="7"/>
        <v>0</v>
      </c>
      <c r="G32" s="97">
        <f t="shared" si="7"/>
        <v>14</v>
      </c>
      <c r="H32" s="97">
        <f t="shared" si="7"/>
        <v>506</v>
      </c>
      <c r="I32" s="97">
        <f t="shared" si="7"/>
        <v>0</v>
      </c>
      <c r="J32" s="97">
        <f t="shared" si="7"/>
        <v>-418</v>
      </c>
      <c r="K32" s="97">
        <f t="shared" si="7"/>
        <v>0</v>
      </c>
      <c r="L32" s="424">
        <f t="shared" si="1"/>
        <v>1609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867</v>
      </c>
      <c r="B35" s="37"/>
      <c r="C35" s="24"/>
      <c r="D35" s="611" t="s">
        <v>858</v>
      </c>
      <c r="E35" s="611"/>
      <c r="F35" s="611"/>
      <c r="G35" s="611"/>
      <c r="H35" s="611"/>
      <c r="I35" s="611"/>
      <c r="J35" s="24" t="s">
        <v>862</v>
      </c>
      <c r="K35" s="24"/>
      <c r="L35" s="611"/>
      <c r="M35" s="611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4" right="0.28" top="0.7874015748031497" bottom="0.4330708661417323" header="0.35433070866141736" footer="0.2362204724409449"/>
  <pageSetup fitToHeight="1" fitToWidth="1" horizontalDpi="600" verticalDpi="600" orientation="landscape" paperSize="9" scale="82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A1" sqref="A1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375" style="43" customWidth="1"/>
    <col min="4" max="6" width="9.5039062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50390625" style="43" customWidth="1"/>
    <col min="11" max="11" width="9.375" style="43" customWidth="1"/>
    <col min="12" max="12" width="10.625" style="43" customWidth="1"/>
    <col min="13" max="13" width="9.625" style="43" customWidth="1"/>
    <col min="14" max="14" width="8.50390625" style="43" customWidth="1"/>
    <col min="15" max="15" width="12.50390625" style="43" customWidth="1"/>
    <col min="16" max="16" width="11.125" style="43" customWidth="1"/>
    <col min="17" max="17" width="13.125" style="43" customWidth="1"/>
    <col min="18" max="18" width="11.375" style="43" customWidth="1"/>
    <col min="19" max="16384" width="10.625" style="43" customWidth="1"/>
  </cols>
  <sheetData>
    <row r="1" spans="1:18" ht="12">
      <c r="A1" s="434"/>
      <c r="B1" s="435" t="s">
        <v>521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15" t="s">
        <v>383</v>
      </c>
      <c r="B2" s="616"/>
      <c r="C2" s="585"/>
      <c r="D2" s="585"/>
      <c r="E2" s="612" t="str">
        <f>'справка №1-БАЛАНС'!E3</f>
        <v>"МЕБЕЛСИСТЕМ" АД ПАЗАРДЖИК</v>
      </c>
      <c r="F2" s="617"/>
      <c r="G2" s="617"/>
      <c r="H2" s="585"/>
      <c r="I2" s="441"/>
      <c r="J2" s="441"/>
      <c r="K2" s="441"/>
      <c r="L2" s="441"/>
      <c r="M2" s="619" t="s">
        <v>2</v>
      </c>
      <c r="N2" s="620"/>
      <c r="O2" s="620"/>
      <c r="P2" s="621">
        <f>'справка №1-БАЛАНС'!H3</f>
        <v>112011240</v>
      </c>
      <c r="Q2" s="621"/>
      <c r="R2" s="353"/>
    </row>
    <row r="3" spans="1:18" ht="15">
      <c r="A3" s="615" t="s">
        <v>5</v>
      </c>
      <c r="B3" s="616"/>
      <c r="C3" s="586"/>
      <c r="D3" s="586"/>
      <c r="E3" s="612" t="str">
        <f>'справка №1-БАЛАНС'!E5</f>
        <v>2013 г.</v>
      </c>
      <c r="F3" s="618"/>
      <c r="G3" s="618"/>
      <c r="H3" s="443"/>
      <c r="I3" s="443"/>
      <c r="J3" s="443"/>
      <c r="K3" s="443"/>
      <c r="L3" s="443"/>
      <c r="M3" s="622" t="s">
        <v>4</v>
      </c>
      <c r="N3" s="622"/>
      <c r="O3" s="577"/>
      <c r="P3" s="623">
        <f>'справка №1-БАЛАНС'!H4</f>
        <v>854</v>
      </c>
      <c r="Q3" s="623"/>
      <c r="R3" s="354"/>
    </row>
    <row r="4" spans="1:18" ht="12.75">
      <c r="A4" s="436" t="s">
        <v>522</v>
      </c>
      <c r="B4" s="442"/>
      <c r="C4" s="442"/>
      <c r="D4" s="443"/>
      <c r="E4" s="626"/>
      <c r="F4" s="627"/>
      <c r="G4" s="627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523</v>
      </c>
    </row>
    <row r="5" spans="1:18" s="44" customFormat="1" ht="30.75" customHeight="1">
      <c r="A5" s="628" t="s">
        <v>463</v>
      </c>
      <c r="B5" s="629"/>
      <c r="C5" s="632" t="s">
        <v>8</v>
      </c>
      <c r="D5" s="449" t="s">
        <v>524</v>
      </c>
      <c r="E5" s="449"/>
      <c r="F5" s="449"/>
      <c r="G5" s="449"/>
      <c r="H5" s="449" t="s">
        <v>525</v>
      </c>
      <c r="I5" s="449"/>
      <c r="J5" s="624" t="s">
        <v>526</v>
      </c>
      <c r="K5" s="449" t="s">
        <v>527</v>
      </c>
      <c r="L5" s="449"/>
      <c r="M5" s="449"/>
      <c r="N5" s="449"/>
      <c r="O5" s="449" t="s">
        <v>525</v>
      </c>
      <c r="P5" s="449"/>
      <c r="Q5" s="624" t="s">
        <v>528</v>
      </c>
      <c r="R5" s="624" t="s">
        <v>529</v>
      </c>
    </row>
    <row r="6" spans="1:18" s="44" customFormat="1" ht="60">
      <c r="A6" s="630"/>
      <c r="B6" s="631"/>
      <c r="C6" s="633"/>
      <c r="D6" s="450" t="s">
        <v>530</v>
      </c>
      <c r="E6" s="450" t="s">
        <v>531</v>
      </c>
      <c r="F6" s="450" t="s">
        <v>532</v>
      </c>
      <c r="G6" s="450" t="s">
        <v>533</v>
      </c>
      <c r="H6" s="450" t="s">
        <v>534</v>
      </c>
      <c r="I6" s="450" t="s">
        <v>535</v>
      </c>
      <c r="J6" s="625"/>
      <c r="K6" s="450" t="s">
        <v>530</v>
      </c>
      <c r="L6" s="450" t="s">
        <v>536</v>
      </c>
      <c r="M6" s="450" t="s">
        <v>537</v>
      </c>
      <c r="N6" s="450" t="s">
        <v>538</v>
      </c>
      <c r="O6" s="450" t="s">
        <v>534</v>
      </c>
      <c r="P6" s="450" t="s">
        <v>535</v>
      </c>
      <c r="Q6" s="625"/>
      <c r="R6" s="625"/>
    </row>
    <row r="7" spans="1:18" s="44" customFormat="1" ht="12">
      <c r="A7" s="452" t="s">
        <v>539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540</v>
      </c>
      <c r="B8" s="455" t="s">
        <v>541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542</v>
      </c>
      <c r="B9" s="458" t="s">
        <v>543</v>
      </c>
      <c r="C9" s="459" t="s">
        <v>544</v>
      </c>
      <c r="D9" s="243">
        <v>640</v>
      </c>
      <c r="E9" s="243"/>
      <c r="F9" s="243"/>
      <c r="G9" s="113">
        <f>D9+E9-F9</f>
        <v>640</v>
      </c>
      <c r="H9" s="103"/>
      <c r="I9" s="103"/>
      <c r="J9" s="113">
        <f>G9+H9-I9</f>
        <v>640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640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545</v>
      </c>
      <c r="B10" s="458" t="s">
        <v>546</v>
      </c>
      <c r="C10" s="459" t="s">
        <v>547</v>
      </c>
      <c r="D10" s="243">
        <v>1139</v>
      </c>
      <c r="E10" s="243"/>
      <c r="F10" s="243"/>
      <c r="G10" s="113">
        <f aca="true" t="shared" si="2" ref="G10:G39">D10+E10-F10</f>
        <v>1139</v>
      </c>
      <c r="H10" s="103"/>
      <c r="I10" s="103"/>
      <c r="J10" s="113">
        <f aca="true" t="shared" si="3" ref="J10:J39">G10+H10-I10</f>
        <v>1139</v>
      </c>
      <c r="K10" s="103">
        <v>163</v>
      </c>
      <c r="L10" s="103">
        <v>46</v>
      </c>
      <c r="M10" s="103"/>
      <c r="N10" s="113">
        <f aca="true" t="shared" si="4" ref="N10:N39">K10+L10-M10</f>
        <v>209</v>
      </c>
      <c r="O10" s="103"/>
      <c r="P10" s="103"/>
      <c r="Q10" s="113">
        <f t="shared" si="0"/>
        <v>209</v>
      </c>
      <c r="R10" s="113">
        <f t="shared" si="1"/>
        <v>930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548</v>
      </c>
      <c r="B11" s="458" t="s">
        <v>549</v>
      </c>
      <c r="C11" s="459" t="s">
        <v>550</v>
      </c>
      <c r="D11" s="243">
        <v>7</v>
      </c>
      <c r="E11" s="243"/>
      <c r="F11" s="243"/>
      <c r="G11" s="113">
        <f t="shared" si="2"/>
        <v>7</v>
      </c>
      <c r="H11" s="103"/>
      <c r="I11" s="103"/>
      <c r="J11" s="113">
        <f t="shared" si="3"/>
        <v>7</v>
      </c>
      <c r="K11" s="103">
        <v>6</v>
      </c>
      <c r="L11" s="103"/>
      <c r="M11" s="103"/>
      <c r="N11" s="113">
        <f t="shared" si="4"/>
        <v>6</v>
      </c>
      <c r="O11" s="103"/>
      <c r="P11" s="103"/>
      <c r="Q11" s="113">
        <f t="shared" si="0"/>
        <v>6</v>
      </c>
      <c r="R11" s="113">
        <f t="shared" si="1"/>
        <v>1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551</v>
      </c>
      <c r="B12" s="458" t="s">
        <v>552</v>
      </c>
      <c r="C12" s="459" t="s">
        <v>553</v>
      </c>
      <c r="D12" s="243"/>
      <c r="E12" s="243"/>
      <c r="F12" s="243"/>
      <c r="G12" s="113">
        <f t="shared" si="2"/>
        <v>0</v>
      </c>
      <c r="H12" s="103"/>
      <c r="I12" s="103"/>
      <c r="J12" s="113">
        <f t="shared" si="3"/>
        <v>0</v>
      </c>
      <c r="K12" s="103"/>
      <c r="L12" s="103"/>
      <c r="M12" s="103"/>
      <c r="N12" s="113">
        <f t="shared" si="4"/>
        <v>0</v>
      </c>
      <c r="O12" s="103"/>
      <c r="P12" s="103"/>
      <c r="Q12" s="113">
        <f t="shared" si="0"/>
        <v>0</v>
      </c>
      <c r="R12" s="11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554</v>
      </c>
      <c r="B13" s="458" t="s">
        <v>555</v>
      </c>
      <c r="C13" s="459" t="s">
        <v>556</v>
      </c>
      <c r="D13" s="243">
        <v>100</v>
      </c>
      <c r="E13" s="243"/>
      <c r="F13" s="243">
        <v>75</v>
      </c>
      <c r="G13" s="113">
        <f t="shared" si="2"/>
        <v>25</v>
      </c>
      <c r="H13" s="103"/>
      <c r="I13" s="103"/>
      <c r="J13" s="113">
        <f t="shared" si="3"/>
        <v>25</v>
      </c>
      <c r="K13" s="103">
        <v>92</v>
      </c>
      <c r="L13" s="103">
        <v>3</v>
      </c>
      <c r="M13" s="103">
        <v>75</v>
      </c>
      <c r="N13" s="113">
        <f t="shared" si="4"/>
        <v>20</v>
      </c>
      <c r="O13" s="103"/>
      <c r="P13" s="103"/>
      <c r="Q13" s="113">
        <f t="shared" si="0"/>
        <v>20</v>
      </c>
      <c r="R13" s="113">
        <f t="shared" si="1"/>
        <v>5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557</v>
      </c>
      <c r="B14" s="458" t="s">
        <v>558</v>
      </c>
      <c r="C14" s="459" t="s">
        <v>559</v>
      </c>
      <c r="D14" s="243">
        <v>4</v>
      </c>
      <c r="E14" s="243">
        <v>4</v>
      </c>
      <c r="F14" s="243"/>
      <c r="G14" s="113">
        <f t="shared" si="2"/>
        <v>8</v>
      </c>
      <c r="H14" s="103"/>
      <c r="I14" s="103"/>
      <c r="J14" s="113">
        <f t="shared" si="3"/>
        <v>8</v>
      </c>
      <c r="K14" s="103">
        <v>3</v>
      </c>
      <c r="L14" s="103"/>
      <c r="M14" s="103"/>
      <c r="N14" s="113">
        <f t="shared" si="4"/>
        <v>3</v>
      </c>
      <c r="O14" s="103"/>
      <c r="P14" s="103"/>
      <c r="Q14" s="113">
        <f t="shared" si="0"/>
        <v>3</v>
      </c>
      <c r="R14" s="113">
        <f t="shared" si="1"/>
        <v>5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36">
      <c r="A15" s="563" t="s">
        <v>853</v>
      </c>
      <c r="B15" s="466" t="s">
        <v>854</v>
      </c>
      <c r="C15" s="564" t="s">
        <v>855</v>
      </c>
      <c r="D15" s="565"/>
      <c r="E15" s="565"/>
      <c r="F15" s="565"/>
      <c r="G15" s="113">
        <f t="shared" si="2"/>
        <v>0</v>
      </c>
      <c r="H15" s="566"/>
      <c r="I15" s="566"/>
      <c r="J15" s="113">
        <f t="shared" si="3"/>
        <v>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560</v>
      </c>
      <c r="B16" s="247" t="s">
        <v>561</v>
      </c>
      <c r="C16" s="459" t="s">
        <v>562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563</v>
      </c>
      <c r="C17" s="461" t="s">
        <v>564</v>
      </c>
      <c r="D17" s="248">
        <f>SUM(D9:D16)</f>
        <v>1890</v>
      </c>
      <c r="E17" s="248">
        <f>SUM(E9:E16)</f>
        <v>4</v>
      </c>
      <c r="F17" s="248">
        <f>SUM(F9:F16)</f>
        <v>75</v>
      </c>
      <c r="G17" s="113">
        <f t="shared" si="2"/>
        <v>1819</v>
      </c>
      <c r="H17" s="114">
        <f>SUM(H9:H16)</f>
        <v>0</v>
      </c>
      <c r="I17" s="114">
        <f>SUM(I9:I16)</f>
        <v>0</v>
      </c>
      <c r="J17" s="113">
        <f t="shared" si="3"/>
        <v>1819</v>
      </c>
      <c r="K17" s="114">
        <f>SUM(K9:K16)</f>
        <v>264</v>
      </c>
      <c r="L17" s="114">
        <f>SUM(L9:L16)</f>
        <v>49</v>
      </c>
      <c r="M17" s="114">
        <f>SUM(M9:M16)</f>
        <v>75</v>
      </c>
      <c r="N17" s="113">
        <f t="shared" si="4"/>
        <v>238</v>
      </c>
      <c r="O17" s="114">
        <f>SUM(O9:O16)</f>
        <v>0</v>
      </c>
      <c r="P17" s="114">
        <f>SUM(P9:P16)</f>
        <v>0</v>
      </c>
      <c r="Q17" s="113">
        <f t="shared" si="5"/>
        <v>238</v>
      </c>
      <c r="R17" s="113">
        <f t="shared" si="6"/>
        <v>1581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565</v>
      </c>
      <c r="B18" s="463" t="s">
        <v>566</v>
      </c>
      <c r="C18" s="461" t="s">
        <v>567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568</v>
      </c>
      <c r="B19" s="463" t="s">
        <v>569</v>
      </c>
      <c r="C19" s="461" t="s">
        <v>570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571</v>
      </c>
      <c r="B20" s="455" t="s">
        <v>572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542</v>
      </c>
      <c r="B21" s="458" t="s">
        <v>573</v>
      </c>
      <c r="C21" s="459" t="s">
        <v>574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545</v>
      </c>
      <c r="B22" s="458" t="s">
        <v>575</v>
      </c>
      <c r="C22" s="459" t="s">
        <v>576</v>
      </c>
      <c r="D22" s="243"/>
      <c r="E22" s="243"/>
      <c r="F22" s="243"/>
      <c r="G22" s="113">
        <f t="shared" si="2"/>
        <v>0</v>
      </c>
      <c r="H22" s="103"/>
      <c r="I22" s="103"/>
      <c r="J22" s="113">
        <f t="shared" si="3"/>
        <v>0</v>
      </c>
      <c r="K22" s="103"/>
      <c r="L22" s="103"/>
      <c r="M22" s="103"/>
      <c r="N22" s="113">
        <f t="shared" si="4"/>
        <v>0</v>
      </c>
      <c r="O22" s="103"/>
      <c r="P22" s="103"/>
      <c r="Q22" s="113">
        <f t="shared" si="5"/>
        <v>0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548</v>
      </c>
      <c r="B23" s="466" t="s">
        <v>577</v>
      </c>
      <c r="C23" s="459" t="s">
        <v>578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551</v>
      </c>
      <c r="B24" s="467" t="s">
        <v>561</v>
      </c>
      <c r="C24" s="459" t="s">
        <v>579</v>
      </c>
      <c r="D24" s="243">
        <v>51</v>
      </c>
      <c r="E24" s="243"/>
      <c r="F24" s="243">
        <v>2</v>
      </c>
      <c r="G24" s="113">
        <f t="shared" si="2"/>
        <v>49</v>
      </c>
      <c r="H24" s="103"/>
      <c r="I24" s="103"/>
      <c r="J24" s="113">
        <f t="shared" si="3"/>
        <v>49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49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836</v>
      </c>
      <c r="C25" s="468" t="s">
        <v>581</v>
      </c>
      <c r="D25" s="244">
        <f>SUM(D21:D24)</f>
        <v>51</v>
      </c>
      <c r="E25" s="244">
        <f aca="true" t="shared" si="7" ref="E25:P25">SUM(E21:E24)</f>
        <v>0</v>
      </c>
      <c r="F25" s="244">
        <f t="shared" si="7"/>
        <v>2</v>
      </c>
      <c r="G25" s="105">
        <f t="shared" si="2"/>
        <v>49</v>
      </c>
      <c r="H25" s="104">
        <f t="shared" si="7"/>
        <v>0</v>
      </c>
      <c r="I25" s="104">
        <f t="shared" si="7"/>
        <v>0</v>
      </c>
      <c r="J25" s="105">
        <f t="shared" si="3"/>
        <v>49</v>
      </c>
      <c r="K25" s="104">
        <f t="shared" si="7"/>
        <v>0</v>
      </c>
      <c r="L25" s="104">
        <f t="shared" si="7"/>
        <v>0</v>
      </c>
      <c r="M25" s="104">
        <f t="shared" si="7"/>
        <v>0</v>
      </c>
      <c r="N25" s="105">
        <f t="shared" si="4"/>
        <v>0</v>
      </c>
      <c r="O25" s="104">
        <f t="shared" si="7"/>
        <v>0</v>
      </c>
      <c r="P25" s="104">
        <f t="shared" si="7"/>
        <v>0</v>
      </c>
      <c r="Q25" s="105">
        <f t="shared" si="5"/>
        <v>0</v>
      </c>
      <c r="R25" s="105">
        <f t="shared" si="6"/>
        <v>49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582</v>
      </c>
      <c r="B26" s="469" t="s">
        <v>583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542</v>
      </c>
      <c r="B27" s="471" t="s">
        <v>850</v>
      </c>
      <c r="C27" s="472" t="s">
        <v>584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585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586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587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588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24">
      <c r="A32" s="458" t="s">
        <v>545</v>
      </c>
      <c r="B32" s="471" t="s">
        <v>589</v>
      </c>
      <c r="C32" s="459" t="s">
        <v>590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591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592</v>
      </c>
      <c r="C34" s="459" t="s">
        <v>593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594</v>
      </c>
      <c r="C35" s="459" t="s">
        <v>595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596</v>
      </c>
      <c r="C36" s="459" t="s">
        <v>597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548</v>
      </c>
      <c r="B37" s="473" t="s">
        <v>561</v>
      </c>
      <c r="C37" s="459" t="s">
        <v>598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851</v>
      </c>
      <c r="C38" s="461" t="s">
        <v>600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601</v>
      </c>
      <c r="B39" s="462" t="s">
        <v>602</v>
      </c>
      <c r="C39" s="461" t="s">
        <v>603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604</v>
      </c>
      <c r="C40" s="451" t="s">
        <v>605</v>
      </c>
      <c r="D40" s="547">
        <f>D17+D18+D19+D25+D38+D39</f>
        <v>1941</v>
      </c>
      <c r="E40" s="547">
        <f>E17+E18+E19+E25+E38+E39</f>
        <v>4</v>
      </c>
      <c r="F40" s="547">
        <f aca="true" t="shared" si="13" ref="F40:R40">F17+F18+F19+F25+F38+F39</f>
        <v>77</v>
      </c>
      <c r="G40" s="547">
        <f t="shared" si="13"/>
        <v>1868</v>
      </c>
      <c r="H40" s="547">
        <f t="shared" si="13"/>
        <v>0</v>
      </c>
      <c r="I40" s="547">
        <f t="shared" si="13"/>
        <v>0</v>
      </c>
      <c r="J40" s="547">
        <f t="shared" si="13"/>
        <v>1868</v>
      </c>
      <c r="K40" s="547">
        <f t="shared" si="13"/>
        <v>264</v>
      </c>
      <c r="L40" s="547">
        <f t="shared" si="13"/>
        <v>49</v>
      </c>
      <c r="M40" s="547">
        <f t="shared" si="13"/>
        <v>75</v>
      </c>
      <c r="N40" s="547">
        <f t="shared" si="13"/>
        <v>238</v>
      </c>
      <c r="O40" s="547">
        <f t="shared" si="13"/>
        <v>0</v>
      </c>
      <c r="P40" s="547">
        <f t="shared" si="13"/>
        <v>0</v>
      </c>
      <c r="Q40" s="547">
        <f t="shared" si="13"/>
        <v>238</v>
      </c>
      <c r="R40" s="547">
        <f t="shared" si="13"/>
        <v>1630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606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866</v>
      </c>
      <c r="C44" s="445"/>
      <c r="D44" s="446"/>
      <c r="E44" s="446"/>
      <c r="F44" s="446"/>
      <c r="G44" s="436"/>
      <c r="H44" s="447" t="s">
        <v>863</v>
      </c>
      <c r="I44" s="447"/>
      <c r="J44" s="447"/>
      <c r="K44" s="634"/>
      <c r="L44" s="634"/>
      <c r="M44" s="634"/>
      <c r="N44" s="634"/>
      <c r="O44" s="620" t="s">
        <v>859</v>
      </c>
      <c r="P44" s="616"/>
      <c r="Q44" s="616"/>
      <c r="R44" s="616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329"/>
  <sheetViews>
    <sheetView workbookViewId="0" topLeftCell="A1">
      <selection activeCell="A1" sqref="A1:E1"/>
    </sheetView>
  </sheetViews>
  <sheetFormatPr defaultColWidth="9.00390625" defaultRowHeight="12.75"/>
  <cols>
    <col min="1" max="1" width="47.375" style="43" customWidth="1"/>
    <col min="2" max="2" width="11.875" style="47" customWidth="1"/>
    <col min="3" max="3" width="13.50390625" style="43" customWidth="1"/>
    <col min="4" max="4" width="12.50390625" style="43" customWidth="1"/>
    <col min="5" max="5" width="13.125" style="43" customWidth="1"/>
    <col min="6" max="6" width="14.875" style="43" customWidth="1"/>
    <col min="7" max="26" width="10.625" style="43" hidden="1" customWidth="1"/>
    <col min="27" max="16384" width="10.625" style="43" customWidth="1"/>
  </cols>
  <sheetData>
    <row r="1" spans="1:15" ht="24" customHeight="1">
      <c r="A1" s="598" t="s">
        <v>607</v>
      </c>
      <c r="B1" s="598"/>
      <c r="C1" s="598"/>
      <c r="D1" s="598"/>
      <c r="E1" s="598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599" t="str">
        <f>"Име на отчитащото се предприятие:"&amp;"           "&amp;'справка №1-БАЛАНС'!E3</f>
        <v>Име на отчитащото се предприятие:           "МЕБЕЛСИСТЕМ" АД ПАЗАРДЖИК</v>
      </c>
      <c r="B3" s="599"/>
      <c r="C3" s="353" t="s">
        <v>2</v>
      </c>
      <c r="E3" s="353">
        <f>'справка №1-БАЛАНС'!H3</f>
        <v>112011240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00" t="str">
        <f>"Отчетен период:"&amp;"           "&amp;'справка №1-БАЛАНС'!E5</f>
        <v>Отчетен период:           2013 г.</v>
      </c>
      <c r="B4" s="600"/>
      <c r="C4" s="354" t="s">
        <v>4</v>
      </c>
      <c r="D4" s="354"/>
      <c r="E4" s="353">
        <f>'справка №1-БАЛАНС'!H4</f>
        <v>854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608</v>
      </c>
      <c r="B5" s="512"/>
      <c r="C5" s="513"/>
      <c r="D5" s="513"/>
      <c r="E5" s="514" t="s">
        <v>609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610</v>
      </c>
      <c r="D6" s="192" t="s">
        <v>611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612</v>
      </c>
      <c r="E7" s="171" t="s">
        <v>613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614</v>
      </c>
      <c r="B9" s="486" t="s">
        <v>615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617</v>
      </c>
      <c r="B11" s="489" t="s">
        <v>618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619</v>
      </c>
      <c r="B12" s="489" t="s">
        <v>620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621</v>
      </c>
      <c r="B13" s="489" t="s">
        <v>622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623</v>
      </c>
      <c r="B14" s="489" t="s">
        <v>624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625</v>
      </c>
      <c r="B15" s="489" t="s">
        <v>626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627</v>
      </c>
      <c r="B16" s="489" t="s">
        <v>628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629</v>
      </c>
      <c r="B17" s="489" t="s">
        <v>630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623</v>
      </c>
      <c r="B18" s="489" t="s">
        <v>631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632</v>
      </c>
      <c r="B19" s="486" t="s">
        <v>633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635</v>
      </c>
      <c r="B21" s="486" t="s">
        <v>636</v>
      </c>
      <c r="C21" s="153">
        <v>43</v>
      </c>
      <c r="D21" s="153">
        <v>43</v>
      </c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638</v>
      </c>
      <c r="B24" s="489" t="s">
        <v>639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640</v>
      </c>
      <c r="B25" s="489" t="s">
        <v>641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642</v>
      </c>
      <c r="B26" s="489" t="s">
        <v>643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644</v>
      </c>
      <c r="B27" s="489" t="s">
        <v>645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646</v>
      </c>
      <c r="B28" s="489" t="s">
        <v>647</v>
      </c>
      <c r="C28" s="153">
        <v>31</v>
      </c>
      <c r="D28" s="153">
        <v>31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648</v>
      </c>
      <c r="B29" s="489" t="s">
        <v>649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650</v>
      </c>
      <c r="B30" s="489" t="s">
        <v>651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652</v>
      </c>
      <c r="B31" s="489" t="s">
        <v>653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654</v>
      </c>
      <c r="B32" s="489" t="s">
        <v>655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656</v>
      </c>
      <c r="B33" s="489" t="s">
        <v>657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658</v>
      </c>
      <c r="B34" s="489" t="s">
        <v>659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660</v>
      </c>
      <c r="B35" s="489" t="s">
        <v>661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662</v>
      </c>
      <c r="B36" s="489" t="s">
        <v>663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664</v>
      </c>
      <c r="B37" s="489" t="s">
        <v>665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666</v>
      </c>
      <c r="B38" s="489" t="s">
        <v>667</v>
      </c>
      <c r="C38" s="165">
        <f>SUM(C39:C42)</f>
        <v>1</v>
      </c>
      <c r="D38" s="150">
        <f>SUM(D39:D42)</f>
        <v>1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668</v>
      </c>
      <c r="B39" s="489" t="s">
        <v>669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670</v>
      </c>
      <c r="B40" s="489" t="s">
        <v>671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672</v>
      </c>
      <c r="B41" s="489" t="s">
        <v>673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674</v>
      </c>
      <c r="B42" s="489" t="s">
        <v>675</v>
      </c>
      <c r="C42" s="153">
        <v>1</v>
      </c>
      <c r="D42" s="153">
        <v>1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676</v>
      </c>
      <c r="B43" s="486" t="s">
        <v>677</v>
      </c>
      <c r="C43" s="149">
        <f>C24+C28+C29+C31+C30+C32+C33+C38</f>
        <v>32</v>
      </c>
      <c r="D43" s="149">
        <f>D24+D28+D29+D31+D30+D32+D33+D38</f>
        <v>32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678</v>
      </c>
      <c r="B44" s="487" t="s">
        <v>679</v>
      </c>
      <c r="C44" s="148">
        <f>C43+C21+C19+C9</f>
        <v>75</v>
      </c>
      <c r="D44" s="148">
        <f>D43+D21+D19+D9</f>
        <v>75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680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36">
      <c r="A48" s="481" t="s">
        <v>463</v>
      </c>
      <c r="B48" s="482" t="s">
        <v>8</v>
      </c>
      <c r="C48" s="496" t="s">
        <v>681</v>
      </c>
      <c r="D48" s="192" t="s">
        <v>682</v>
      </c>
      <c r="E48" s="192"/>
      <c r="F48" s="192" t="s">
        <v>683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612</v>
      </c>
      <c r="E49" s="485" t="s">
        <v>613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685</v>
      </c>
      <c r="B52" s="489" t="s">
        <v>686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687</v>
      </c>
      <c r="B53" s="489" t="s">
        <v>688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689</v>
      </c>
      <c r="B54" s="489" t="s">
        <v>690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674</v>
      </c>
      <c r="B55" s="489" t="s">
        <v>691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692</v>
      </c>
      <c r="B56" s="489" t="s">
        <v>693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694</v>
      </c>
      <c r="B57" s="489" t="s">
        <v>695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696</v>
      </c>
      <c r="B58" s="489" t="s">
        <v>697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698</v>
      </c>
      <c r="B59" s="489" t="s">
        <v>699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696</v>
      </c>
      <c r="B60" s="489" t="s">
        <v>700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702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703</v>
      </c>
      <c r="B63" s="489" t="s">
        <v>704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705</v>
      </c>
      <c r="B64" s="489" t="s">
        <v>706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707</v>
      </c>
      <c r="B65" s="489" t="s">
        <v>708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709</v>
      </c>
      <c r="B66" s="486" t="s">
        <v>710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712</v>
      </c>
      <c r="B68" s="499" t="s">
        <v>713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685</v>
      </c>
      <c r="B71" s="489" t="s">
        <v>715</v>
      </c>
      <c r="C71" s="150">
        <f>SUM(C72:C74)</f>
        <v>34</v>
      </c>
      <c r="D71" s="150">
        <f>SUM(D72:D74)</f>
        <v>34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716</v>
      </c>
      <c r="B72" s="489" t="s">
        <v>717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718</v>
      </c>
      <c r="B73" s="489" t="s">
        <v>719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720</v>
      </c>
      <c r="B74" s="489" t="s">
        <v>721</v>
      </c>
      <c r="C74" s="153">
        <v>34</v>
      </c>
      <c r="D74" s="153">
        <v>34</v>
      </c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692</v>
      </c>
      <c r="B75" s="489" t="s">
        <v>722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723</v>
      </c>
      <c r="B76" s="489" t="s">
        <v>724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725</v>
      </c>
      <c r="B77" s="489" t="s">
        <v>726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727</v>
      </c>
      <c r="B78" s="489" t="s">
        <v>728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696</v>
      </c>
      <c r="B79" s="489" t="s">
        <v>729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730</v>
      </c>
      <c r="B80" s="489" t="s">
        <v>731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732</v>
      </c>
      <c r="B81" s="489" t="s">
        <v>733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734</v>
      </c>
      <c r="B82" s="489" t="s">
        <v>735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736</v>
      </c>
      <c r="B83" s="489" t="s">
        <v>737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738</v>
      </c>
      <c r="B84" s="489" t="s">
        <v>739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740</v>
      </c>
      <c r="B85" s="489" t="s">
        <v>741</v>
      </c>
      <c r="C85" s="149">
        <f>SUM(C86:C90)+C94</f>
        <v>44</v>
      </c>
      <c r="D85" s="149">
        <f>SUM(D86:D90)+D94</f>
        <v>44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742</v>
      </c>
      <c r="B86" s="489" t="s">
        <v>743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744</v>
      </c>
      <c r="B87" s="489" t="s">
        <v>745</v>
      </c>
      <c r="C87" s="153">
        <v>10</v>
      </c>
      <c r="D87" s="153">
        <v>10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746</v>
      </c>
      <c r="B88" s="489" t="s">
        <v>747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748</v>
      </c>
      <c r="B89" s="489" t="s">
        <v>749</v>
      </c>
      <c r="C89" s="153">
        <v>7</v>
      </c>
      <c r="D89" s="153">
        <v>7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750</v>
      </c>
      <c r="B90" s="489" t="s">
        <v>751</v>
      </c>
      <c r="C90" s="148">
        <f>SUM(C91:C93)</f>
        <v>24</v>
      </c>
      <c r="D90" s="148">
        <f>SUM(D91:D93)</f>
        <v>24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752</v>
      </c>
      <c r="B91" s="489" t="s">
        <v>753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660</v>
      </c>
      <c r="B92" s="489" t="s">
        <v>754</v>
      </c>
      <c r="C92" s="153">
        <v>1</v>
      </c>
      <c r="D92" s="153">
        <v>1</v>
      </c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664</v>
      </c>
      <c r="B93" s="489" t="s">
        <v>755</v>
      </c>
      <c r="C93" s="153">
        <v>23</v>
      </c>
      <c r="D93" s="153">
        <v>23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756</v>
      </c>
      <c r="B94" s="489" t="s">
        <v>757</v>
      </c>
      <c r="C94" s="153">
        <v>3</v>
      </c>
      <c r="D94" s="153">
        <v>3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758</v>
      </c>
      <c r="B95" s="489" t="s">
        <v>759</v>
      </c>
      <c r="C95" s="153">
        <v>19</v>
      </c>
      <c r="D95" s="153">
        <v>19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760</v>
      </c>
      <c r="B96" s="499" t="s">
        <v>761</v>
      </c>
      <c r="C96" s="149">
        <f>C85+C80+C75+C71+C95</f>
        <v>97</v>
      </c>
      <c r="D96" s="149">
        <f>D85+D80+D75+D71+D95</f>
        <v>97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762</v>
      </c>
      <c r="B97" s="487" t="s">
        <v>763</v>
      </c>
      <c r="C97" s="149">
        <f>C96+C68+C66</f>
        <v>97</v>
      </c>
      <c r="D97" s="149">
        <f>D96+D68+D66</f>
        <v>97</v>
      </c>
      <c r="E97" s="149">
        <f>E96+E68+E66</f>
        <v>0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764</v>
      </c>
      <c r="B99" s="502"/>
      <c r="C99" s="158"/>
      <c r="D99" s="158"/>
      <c r="E99" s="158"/>
      <c r="F99" s="503" t="s">
        <v>523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765</v>
      </c>
      <c r="D100" s="160" t="s">
        <v>766</v>
      </c>
      <c r="E100" s="160" t="s">
        <v>767</v>
      </c>
      <c r="F100" s="160" t="s">
        <v>768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769</v>
      </c>
      <c r="B102" s="489" t="s">
        <v>770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771</v>
      </c>
      <c r="B103" s="489" t="s">
        <v>772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773</v>
      </c>
      <c r="B104" s="489" t="s">
        <v>774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775</v>
      </c>
      <c r="B105" s="487" t="s">
        <v>776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03" t="s">
        <v>778</v>
      </c>
      <c r="B107" s="603"/>
      <c r="C107" s="603"/>
      <c r="D107" s="603"/>
      <c r="E107" s="603"/>
      <c r="F107" s="603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02" t="s">
        <v>866</v>
      </c>
      <c r="B109" s="602"/>
      <c r="C109" s="602" t="s">
        <v>858</v>
      </c>
      <c r="D109" s="602"/>
      <c r="E109" s="602"/>
      <c r="F109" s="602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01" t="s">
        <v>864</v>
      </c>
      <c r="D111" s="601"/>
      <c r="E111" s="601"/>
      <c r="F111" s="601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34" right="0.28" top="0.5118110236220472" bottom="0.3937007874015748" header="0.31496062992125984" footer="0.2755905511811024"/>
  <pageSetup fitToHeight="2" fitToWidth="1" horizontalDpi="300" verticalDpi="300" orientation="portrait" paperSize="9" scale="88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1" sqref="A1"/>
    </sheetView>
  </sheetViews>
  <sheetFormatPr defaultColWidth="9.00390625" defaultRowHeight="12.75"/>
  <cols>
    <col min="1" max="1" width="52.625" style="106" customWidth="1"/>
    <col min="2" max="2" width="9.125" style="140" customWidth="1"/>
    <col min="3" max="3" width="12.875" style="106" customWidth="1"/>
    <col min="4" max="4" width="12.625" style="106" customWidth="1"/>
    <col min="5" max="5" width="12.875" style="106" customWidth="1"/>
    <col min="6" max="6" width="11.50390625" style="106" customWidth="1"/>
    <col min="7" max="7" width="12.50390625" style="106" customWidth="1"/>
    <col min="8" max="8" width="14.125" style="106" customWidth="1"/>
    <col min="9" max="9" width="14.00390625" style="106" customWidth="1"/>
    <col min="10" max="16384" width="10.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780</v>
      </c>
      <c r="F2" s="517"/>
      <c r="G2" s="517"/>
      <c r="H2" s="515"/>
      <c r="I2" s="515"/>
    </row>
    <row r="3" spans="1:9" ht="12">
      <c r="A3" s="515"/>
      <c r="B3" s="516"/>
      <c r="C3" s="518" t="s">
        <v>781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12" t="str">
        <f>'справка №1-БАЛАНС'!E3</f>
        <v>"МЕБЕЛСИСТЕМ" АД ПАЗАРДЖИК</v>
      </c>
      <c r="D4" s="618"/>
      <c r="E4" s="618"/>
      <c r="F4" s="578"/>
      <c r="G4" s="580" t="s">
        <v>2</v>
      </c>
      <c r="H4" s="580"/>
      <c r="I4" s="589">
        <f>'справка №1-БАЛАНС'!H3</f>
        <v>112011240</v>
      </c>
    </row>
    <row r="5" spans="1:9" ht="15">
      <c r="A5" s="522" t="s">
        <v>5</v>
      </c>
      <c r="B5" s="579"/>
      <c r="C5" s="637" t="str">
        <f>'справка №1-БАЛАНС'!E5</f>
        <v>2013 г.</v>
      </c>
      <c r="D5" s="638"/>
      <c r="E5" s="638"/>
      <c r="F5" s="579"/>
      <c r="G5" s="354" t="s">
        <v>4</v>
      </c>
      <c r="H5" s="581"/>
      <c r="I5" s="588">
        <f>'справка №1-БАЛАНС'!H4</f>
        <v>854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782</v>
      </c>
    </row>
    <row r="7" spans="1:9" s="122" customFormat="1" ht="12">
      <c r="A7" s="194" t="s">
        <v>463</v>
      </c>
      <c r="B7" s="120"/>
      <c r="C7" s="194" t="s">
        <v>783</v>
      </c>
      <c r="D7" s="195"/>
      <c r="E7" s="196"/>
      <c r="F7" s="197" t="s">
        <v>784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785</v>
      </c>
      <c r="D8" s="124" t="s">
        <v>786</v>
      </c>
      <c r="E8" s="124" t="s">
        <v>787</v>
      </c>
      <c r="F8" s="196" t="s">
        <v>788</v>
      </c>
      <c r="G8" s="198" t="s">
        <v>789</v>
      </c>
      <c r="H8" s="198"/>
      <c r="I8" s="198" t="s">
        <v>790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534</v>
      </c>
      <c r="H9" s="121" t="s">
        <v>535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792</v>
      </c>
      <c r="B12" s="132" t="s">
        <v>793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794</v>
      </c>
      <c r="B13" s="132" t="s">
        <v>795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594</v>
      </c>
      <c r="B14" s="132" t="s">
        <v>796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799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563</v>
      </c>
      <c r="B17" s="134" t="s">
        <v>800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801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792</v>
      </c>
      <c r="B19" s="132" t="s">
        <v>802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803</v>
      </c>
      <c r="B20" s="132" t="s">
        <v>804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807</v>
      </c>
      <c r="B22" s="132" t="s">
        <v>808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813</v>
      </c>
      <c r="B25" s="137" t="s">
        <v>814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580</v>
      </c>
      <c r="B26" s="134" t="s">
        <v>815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24">
      <c r="A28" s="251" t="s">
        <v>816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866</v>
      </c>
      <c r="B30" s="636"/>
      <c r="C30" s="636"/>
      <c r="D30" s="568" t="s">
        <v>817</v>
      </c>
      <c r="E30" s="635" t="s">
        <v>861</v>
      </c>
      <c r="F30" s="635"/>
      <c r="G30" s="635"/>
      <c r="H30" s="519" t="s">
        <v>779</v>
      </c>
      <c r="I30" s="635" t="s">
        <v>860</v>
      </c>
      <c r="J30" s="635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29" right="0.28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P154"/>
  <sheetViews>
    <sheetView workbookViewId="0" topLeftCell="A1">
      <selection activeCell="A1" sqref="A1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625" style="51" customWidth="1"/>
    <col min="4" max="4" width="20.125" style="51" customWidth="1"/>
    <col min="5" max="5" width="23.625" style="51" customWidth="1"/>
    <col min="6" max="6" width="19.625" style="51" customWidth="1"/>
    <col min="7" max="16384" width="10.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818</v>
      </c>
      <c r="B2" s="199"/>
      <c r="C2" s="199"/>
      <c r="D2" s="199"/>
      <c r="E2" s="199"/>
      <c r="F2" s="199"/>
    </row>
    <row r="3" spans="1:6" ht="12.75" customHeight="1">
      <c r="A3" s="199" t="s">
        <v>819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12" t="str">
        <f>'справка №1-БАЛАНС'!E3</f>
        <v>"МЕБЕЛСИСТЕМ" АД ПАЗАРДЖИК</v>
      </c>
      <c r="C5" s="617"/>
      <c r="D5" s="587"/>
      <c r="E5" s="353" t="s">
        <v>2</v>
      </c>
      <c r="F5" s="590">
        <f>'справка №1-БАЛАНС'!H3</f>
        <v>112011240</v>
      </c>
    </row>
    <row r="6" spans="1:13" ht="15" customHeight="1">
      <c r="A6" s="54" t="s">
        <v>820</v>
      </c>
      <c r="B6" s="612" t="str">
        <f>'справка №1-БАЛАНС'!E5</f>
        <v>2013 г.</v>
      </c>
      <c r="C6" s="640"/>
      <c r="D6" s="55"/>
      <c r="E6" s="354" t="s">
        <v>4</v>
      </c>
      <c r="F6" s="591">
        <f>'справка №1-БАЛАНС'!H4</f>
        <v>854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6"/>
      <c r="C7" s="641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63.75">
      <c r="A8" s="59" t="s">
        <v>821</v>
      </c>
      <c r="B8" s="60" t="s">
        <v>8</v>
      </c>
      <c r="C8" s="61" t="s">
        <v>822</v>
      </c>
      <c r="D8" s="61" t="s">
        <v>823</v>
      </c>
      <c r="E8" s="61" t="s">
        <v>824</v>
      </c>
      <c r="F8" s="61" t="s">
        <v>825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826</v>
      </c>
      <c r="B10" s="65"/>
      <c r="C10" s="536"/>
      <c r="D10" s="536"/>
      <c r="E10" s="536"/>
      <c r="F10" s="536"/>
    </row>
    <row r="11" spans="1:6" ht="18" customHeight="1">
      <c r="A11" s="66" t="s">
        <v>827</v>
      </c>
      <c r="B11" s="67"/>
      <c r="C11" s="536"/>
      <c r="D11" s="536"/>
      <c r="E11" s="536"/>
      <c r="F11" s="536"/>
    </row>
    <row r="12" spans="1:6" ht="14.25" customHeight="1">
      <c r="A12" s="66" t="s">
        <v>828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829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548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551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563</v>
      </c>
      <c r="B27" s="69" t="s">
        <v>830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831</v>
      </c>
      <c r="B28" s="70"/>
      <c r="C28" s="536"/>
      <c r="D28" s="536"/>
      <c r="E28" s="536"/>
      <c r="F28" s="551"/>
    </row>
    <row r="29" spans="1:6" ht="12.75">
      <c r="A29" s="66" t="s">
        <v>542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545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548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551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580</v>
      </c>
      <c r="B44" s="69" t="s">
        <v>832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833</v>
      </c>
      <c r="B45" s="70"/>
      <c r="C45" s="536"/>
      <c r="D45" s="536"/>
      <c r="E45" s="536"/>
      <c r="F45" s="551"/>
    </row>
    <row r="46" spans="1:6" ht="12.75">
      <c r="A46" s="66" t="s">
        <v>542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545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548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551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599</v>
      </c>
      <c r="B61" s="69" t="s">
        <v>834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835</v>
      </c>
      <c r="B62" s="70"/>
      <c r="C62" s="536"/>
      <c r="D62" s="536"/>
      <c r="E62" s="536"/>
      <c r="F62" s="551"/>
    </row>
    <row r="63" spans="1:6" ht="12.75">
      <c r="A63" s="66" t="s">
        <v>542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545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548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551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836</v>
      </c>
      <c r="B78" s="69" t="s">
        <v>837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838</v>
      </c>
      <c r="B79" s="69" t="s">
        <v>839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840</v>
      </c>
      <c r="B80" s="69"/>
      <c r="C80" s="536"/>
      <c r="D80" s="536"/>
      <c r="E80" s="536"/>
      <c r="F80" s="551"/>
    </row>
    <row r="81" spans="1:6" ht="14.25" customHeight="1">
      <c r="A81" s="66" t="s">
        <v>827</v>
      </c>
      <c r="B81" s="70"/>
      <c r="C81" s="536"/>
      <c r="D81" s="536"/>
      <c r="E81" s="536"/>
      <c r="F81" s="551"/>
    </row>
    <row r="82" spans="1:6" ht="12.75">
      <c r="A82" s="66" t="s">
        <v>828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829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548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551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563</v>
      </c>
      <c r="B97" s="69" t="s">
        <v>841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831</v>
      </c>
      <c r="B98" s="70"/>
      <c r="C98" s="536"/>
      <c r="D98" s="536"/>
      <c r="E98" s="536"/>
      <c r="F98" s="551"/>
    </row>
    <row r="99" spans="1:6" ht="12.75">
      <c r="A99" s="66" t="s">
        <v>542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545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548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551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580</v>
      </c>
      <c r="B114" s="69" t="s">
        <v>842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833</v>
      </c>
      <c r="B115" s="70"/>
      <c r="C115" s="536"/>
      <c r="D115" s="536"/>
      <c r="E115" s="536"/>
      <c r="F115" s="551"/>
    </row>
    <row r="116" spans="1:6" ht="12.75">
      <c r="A116" s="66" t="s">
        <v>542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545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548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551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599</v>
      </c>
      <c r="B131" s="69" t="s">
        <v>843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835</v>
      </c>
      <c r="B132" s="70"/>
      <c r="C132" s="536"/>
      <c r="D132" s="536"/>
      <c r="E132" s="536"/>
      <c r="F132" s="551"/>
    </row>
    <row r="133" spans="1:6" ht="12.75">
      <c r="A133" s="66" t="s">
        <v>542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545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548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551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836</v>
      </c>
      <c r="B148" s="69" t="s">
        <v>844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845</v>
      </c>
      <c r="B149" s="69" t="s">
        <v>846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868</v>
      </c>
      <c r="B151" s="561"/>
      <c r="C151" s="639" t="s">
        <v>858</v>
      </c>
      <c r="D151" s="639"/>
      <c r="E151" s="639"/>
      <c r="F151" s="639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9" t="s">
        <v>859</v>
      </c>
      <c r="D153" s="639"/>
      <c r="E153" s="639"/>
      <c r="F153" s="639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fitToHeight="1" fitToWidth="1" horizontalDpi="300" verticalDpi="300" orientation="portrait" paperSize="9" scale="38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name</cp:lastModifiedBy>
  <cp:lastPrinted>2014-04-24T15:35:36Z</cp:lastPrinted>
  <dcterms:created xsi:type="dcterms:W3CDTF">2000-06-29T12:02:40Z</dcterms:created>
  <dcterms:modified xsi:type="dcterms:W3CDTF">2014-04-24T16:01:18Z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