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870" activeTab="7"/>
  </bookViews>
  <sheets>
    <sheet name="справка №1-БАЛАНС" sheetId="1" r:id="rId1"/>
    <sheet name="справка №2-ОТЧЕТ ЗА ДОХОДИТЕ" sheetId="2" r:id="rId2"/>
    <sheet name="справка №3-ОПП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<sst xmlns="http://schemas.openxmlformats.org/spreadsheetml/2006/main" count="1041" uniqueCount="878">
  <si>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</si>
  <si>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</si>
  <si>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</si>
  <si>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</si>
  <si>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</si>
  <si>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</si>
  <si>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</si>
  <si>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</si>
  <si>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</si>
  <si>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</si>
  <si>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</si>
  <si>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</si>
  <si>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</si>
  <si>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</si>
  <si>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</si>
  <si>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</si>
  <si>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</si>
  <si>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</si>
  <si>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</si>
  <si>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</si>
  <si>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</si>
  <si>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</si>
  <si>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</si>
  <si>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</si>
  <si>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</si>
  <si>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</si>
  <si>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</si>
  <si>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</si>
  <si>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</si>
  <si>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</si>
  <si>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</si>
  <si>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</si>
  <si>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</si>
  <si>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</si>
  <si>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</si>
  <si>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</si>
  <si>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</si>
  <si>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</si>
  <si>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</si>
  <si>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</si>
  <si>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</si>
  <si>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</si>
  <si>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</si>
  <si>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</si>
  <si>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</si>
  <si>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</si>
  <si>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</si>
  <si>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</si>
  <si>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</si>
  <si>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</si>
  <si>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</si>
  <si>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</si>
  <si>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</si>
  <si>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</si>
  <si>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</si>
  <si>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</si>
  <si>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</si>
  <si>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</si>
  <si>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</si>
  <si>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</si>
  <si>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</si>
  <si>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</si>
  <si>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</si>
  <si>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</si>
  <si>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</si>
  <si>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</si>
  <si>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</si>
  <si>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</si>
  <si>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</si>
  <si>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</si>
  <si>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</si>
  <si>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</si>
  <si>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</si>
  <si>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</si>
  <si>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</si>
  <si>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</si>
  <si>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</si>
  <si>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</si>
  <si>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</si>
  <si>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</si>
  <si>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</si>
  <si>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</si>
  <si>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</si>
  <si>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</si>
  <si>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</si>
  <si>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</si>
  <si>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</si>
  <si>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</si>
  <si>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</si>
  <si>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</si>
  <si>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</si>
  <si>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</si>
  <si>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</si>
  <si>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</si>
  <si>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</si>
  <si>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</si>
  <si>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</si>
  <si>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</si>
  <si>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</si>
  <si>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</si>
  <si>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</si>
  <si>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</si>
  <si>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</si>
  <si>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</si>
  <si>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</si>
  <si>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</si>
  <si>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</si>
  <si>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</si>
  <si>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</si>
  <si>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</si>
  <si>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</si>
  <si>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</si>
  <si>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</si>
  <si>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</si>
  <si>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</si>
  <si>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</si>
  <si>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</si>
  <si>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</si>
  <si>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</si>
  <si>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</si>
  <si>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</si>
  <si>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</si>
  <si>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</si>
  <si>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</si>
  <si>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</si>
  <si>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</si>
  <si>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</si>
  <si>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</si>
  <si>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</si>
  <si>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</si>
  <si>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</si>
  <si>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</si>
  <si>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</si>
  <si>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</si>
  <si>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</si>
  <si>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</si>
  <si>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</si>
  <si>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</si>
  <si>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</si>
  <si>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</si>
  <si>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</si>
  <si>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</si>
  <si>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</si>
  <si>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</si>
  <si>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</si>
  <si>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</si>
  <si>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</si>
  <si>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</si>
  <si>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</si>
  <si>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</si>
  <si>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</si>
  <si>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</si>
  <si>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</si>
  <si>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</si>
  <si>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</si>
  <si>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</si>
  <si>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</si>
  <si>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</si>
  <si>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</si>
  <si>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</si>
  <si>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</si>
  <si>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</si>
  <si>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</si>
  <si>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</si>
  <si>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</si>
  <si>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</si>
  <si>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</si>
  <si>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</si>
  <si>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</si>
  <si>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</si>
  <si>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</si>
  <si>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</si>
  <si>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</si>
  <si>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</si>
  <si>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</si>
  <si>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</si>
  <si>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</si>
  <si>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</si>
  <si>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</si>
  <si>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</si>
  <si>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</si>
  <si>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</si>
  <si>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</si>
  <si>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</si>
  <si>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</si>
  <si>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</si>
  <si>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</si>
  <si>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</si>
  <si>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</si>
  <si>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</si>
  <si>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</si>
  <si>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</si>
  <si>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</si>
  <si>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</si>
  <si>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</si>
  <si>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</si>
  <si>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</si>
  <si>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</si>
  <si>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</si>
  <si>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</si>
  <si>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</si>
  <si>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</si>
  <si>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</si>
  <si>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</si>
  <si>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</si>
  <si>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</si>
  <si>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</si>
  <si>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</si>
  <si>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</si>
  <si>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</si>
  <si>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</si>
  <si>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</si>
  <si>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</si>
  <si>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</si>
  <si>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</si>
  <si>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</si>
  <si>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</si>
  <si>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</si>
  <si>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</si>
  <si>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</si>
  <si>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</si>
  <si>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</si>
  <si>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</si>
  <si>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</si>
  <si>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</si>
  <si>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</si>
  <si>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</si>
  <si>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</si>
  <si>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</si>
  <si>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</si>
  <si>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</si>
  <si>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</si>
  <si>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</si>
  <si>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</si>
  <si>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</si>
  <si>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</si>
  <si>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</si>
  <si>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</si>
  <si>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</si>
  <si>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</si>
  <si>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</si>
  <si>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</si>
  <si>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</si>
  <si>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</si>
  <si>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</si>
  <si>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</si>
  <si>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</si>
  <si>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</si>
  <si>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</si>
  <si>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</si>
  <si>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</si>
  <si>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</si>
  <si>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</si>
  <si>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</si>
  <si>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</si>
  <si>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</si>
  <si>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</si>
  <si>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</si>
  <si>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</si>
  <si>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</si>
  <si>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</si>
  <si>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</si>
  <si>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</si>
  <si>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</si>
  <si>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</si>
  <si>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</si>
  <si>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</si>
  <si>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</si>
  <si>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</si>
  <si>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</si>
  <si>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</si>
  <si>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</si>
  <si>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</si>
  <si>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</si>
  <si>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</si>
  <si>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</si>
  <si>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</si>
  <si>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</si>
  <si>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</si>
  <si>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</si>
  <si>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</si>
  <si>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</si>
  <si>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</si>
  <si>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</si>
  <si>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</si>
  <si>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</si>
  <si>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</si>
  <si>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</si>
  <si>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</si>
  <si>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</si>
  <si>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</si>
  <si>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</si>
  <si>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</si>
  <si>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</si>
  <si>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</si>
  <si>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</si>
  <si>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</si>
  <si>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</si>
  <si>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</si>
  <si>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</si>
  <si>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</si>
  <si>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</si>
  <si>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</si>
  <si>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</si>
  <si>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</si>
  <si>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</si>
  <si>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</si>
  <si>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</si>
  <si>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</si>
  <si>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</si>
  <si>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</si>
  <si>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</si>
  <si>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</si>
  <si>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</si>
  <si>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</si>
  <si>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</si>
  <si>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</si>
  <si>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</si>
  <si>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</si>
  <si>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</si>
  <si>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</si>
  <si>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</si>
  <si>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</si>
  <si>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</si>
  <si>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</si>
  <si>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</si>
  <si>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</si>
  <si>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</si>
  <si>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</si>
  <si>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</si>
  <si>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</si>
  <si>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</si>
  <si>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</si>
  <si>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</si>
  <si>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</si>
  <si>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</si>
  <si>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</si>
  <si>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</si>
  <si>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</si>
  <si>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</si>
  <si>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</si>
  <si>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</si>
  <si>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</si>
  <si>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</si>
  <si>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</si>
  <si>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</si>
  <si>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</si>
  <si>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</si>
  <si>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</si>
  <si>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</si>
  <si>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</si>
  <si>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</si>
  <si>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</si>
  <si>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</si>
  <si>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</si>
  <si>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</si>
  <si>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</si>
  <si>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</si>
  <si>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</si>
  <si>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</si>
  <si>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</si>
  <si>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</si>
  <si>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</si>
  <si>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</si>
  <si>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</si>
  <si>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</si>
  <si>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</si>
  <si>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</si>
  <si>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</si>
  <si>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</si>
  <si>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</si>
  <si>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</si>
  <si>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</si>
  <si>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</si>
  <si>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</si>
  <si>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</si>
  <si>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</si>
  <si>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</si>
  <si>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</si>
  <si>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</si>
  <si>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</si>
  <si>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</si>
  <si>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</si>
  <si>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</si>
  <si>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</si>
  <si>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</si>
  <si>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</si>
  <si>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</si>
  <si>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</si>
  <si>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</si>
  <si>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</si>
  <si>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</si>
  <si>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</si>
  <si>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</si>
  <si>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</si>
  <si>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</si>
  <si>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</si>
  <si>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</si>
  <si>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</si>
  <si>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</si>
  <si>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</si>
  <si>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</si>
  <si>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</si>
  <si>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</si>
  <si>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</si>
  <si>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</si>
  <si>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</si>
  <si>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</si>
  <si>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</si>
  <si>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</si>
  <si>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</si>
  <si>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</si>
  <si>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</si>
  <si>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</si>
  <si>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</si>
  <si>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</si>
  <si>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</si>
  <si>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</si>
  <si>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</si>
  <si>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</si>
  <si>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</si>
  <si>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</si>
  <si>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</si>
  <si>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</si>
  <si>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</si>
  <si>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</si>
  <si>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</si>
  <si>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</si>
  <si>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</si>
  <si>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</si>
  <si>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</si>
  <si>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</si>
  <si>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</si>
  <si>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</si>
  <si>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</si>
  <si>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</si>
  <si>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</si>
  <si>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</si>
  <si>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</si>
  <si>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</si>
  <si>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</si>
  <si>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</si>
  <si>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</si>
  <si>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</si>
  <si>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</si>
  <si>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</si>
  <si>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</si>
  <si>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</si>
  <si>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</si>
  <si>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</si>
  <si>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</si>
  <si>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</si>
  <si>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</si>
  <si>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</si>
  <si>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</si>
  <si>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</si>
  <si>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</si>
  <si>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</si>
  <si>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</si>
  <si>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</si>
  <si>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</si>
  <si>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</si>
  <si>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</si>
  <si>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</si>
  <si>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</si>
  <si>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</si>
  <si>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</si>
  <si>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</si>
  <si>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</si>
  <si>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</si>
  <si>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</si>
  <si>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</si>
  <si>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</si>
  <si>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</si>
  <si>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</si>
  <si>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</si>
  <si>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</si>
  <si>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</si>
  <si>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</si>
  <si>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</si>
  <si>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</si>
  <si>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</si>
  <si>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</si>
  <si>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</si>
  <si>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</si>
  <si>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</si>
  <si>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</si>
  <si>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</si>
  <si>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</si>
  <si>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</si>
  <si>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</si>
  <si>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</si>
  <si>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</si>
  <si>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</si>
  <si>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</si>
  <si>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</si>
  <si>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</si>
  <si>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</si>
  <si>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</si>
  <si>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</si>
  <si>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</si>
  <si>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</si>
  <si>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</si>
  <si>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</si>
  <si>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</si>
  <si>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</si>
  <si>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</si>
  <si>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</si>
  <si>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</si>
  <si>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</si>
  <si>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</si>
  <si>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</si>
  <si>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</si>
  <si>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</si>
  <si>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</si>
  <si>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</si>
  <si>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</si>
  <si>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</si>
  <si>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</si>
  <si>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</si>
  <si>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</si>
  <si>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</si>
  <si>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</si>
  <si>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</si>
  <si>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</si>
  <si>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</si>
  <si>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</si>
  <si>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</si>
  <si>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</si>
  <si>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</si>
  <si>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</si>
  <si>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</si>
  <si>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</si>
  <si>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</si>
  <si>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</si>
  <si>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</si>
  <si>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</si>
  <si>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</si>
  <si>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</si>
  <si>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</si>
  <si>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</si>
  <si>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</si>
  <si>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</si>
  <si>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</si>
  <si>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</si>
  <si>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</si>
  <si>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</si>
  <si>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</si>
  <si>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</si>
  <si>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</si>
  <si>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</si>
  <si>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</si>
  <si>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</si>
  <si>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</si>
  <si>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</si>
  <si>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</si>
  <si>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</si>
  <si>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</si>
  <si>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</si>
  <si>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</si>
  <si>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</si>
  <si>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</si>
  <si>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</si>
  <si>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</si>
  <si>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</si>
  <si>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</si>
  <si>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</si>
  <si>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</si>
  <si>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</si>
  <si>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</si>
  <si>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</si>
  <si>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</si>
  <si>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</si>
  <si>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</si>
  <si>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</si>
  <si>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</si>
  <si>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</si>
  <si>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</si>
  <si>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</si>
  <si>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</si>
  <si>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</si>
  <si>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</si>
  <si>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</si>
  <si>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</si>
  <si>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</si>
  <si>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</si>
  <si>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</si>
  <si>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</si>
  <si>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</si>
  <si>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</si>
  <si>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</si>
  <si>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</si>
  <si>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</si>
  <si>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</si>
  <si>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</si>
  <si>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</si>
  <si>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</si>
  <si>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</si>
  <si>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</si>
  <si>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</si>
  <si>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</si>
  <si>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</si>
  <si>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</si>
  <si>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</si>
  <si>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</si>
  <si>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</si>
  <si>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</si>
  <si>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</si>
  <si>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</si>
  <si>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</si>
  <si>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</si>
  <si>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</si>
  <si>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</si>
  <si>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</si>
  <si>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</si>
  <si>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</si>
  <si>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</si>
  <si>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</si>
  <si>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</si>
  <si>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</si>
  <si>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</si>
  <si>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</si>
  <si>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</si>
  <si>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</si>
  <si>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</si>
  <si>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</si>
  <si>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</si>
  <si>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</si>
  <si>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</si>
  <si>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</si>
  <si>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</si>
  <si>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</si>
  <si>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</si>
  <si>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</si>
  <si>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</si>
  <si>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</si>
  <si>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</si>
  <si>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</si>
  <si>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</si>
  <si>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</si>
  <si>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</si>
  <si>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</si>
  <si>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</si>
  <si>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</si>
  <si>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</si>
  <si>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</si>
  <si>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</si>
  <si>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</si>
  <si>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</si>
  <si>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</si>
  <si>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</si>
  <si>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</si>
  <si>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</si>
  <si>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</si>
  <si>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</si>
  <si>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</si>
  <si>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</si>
  <si>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</si>
  <si>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</si>
  <si>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</si>
  <si>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</si>
  <si>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</si>
  <si>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</si>
  <si>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</si>
  <si>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</si>
  <si>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</si>
  <si>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</si>
  <si>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</si>
  <si>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</si>
  <si>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</si>
  <si>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</si>
  <si>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</si>
  <si>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</si>
  <si>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</si>
  <si>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</si>
  <si>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</si>
  <si>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</si>
  <si>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</si>
  <si>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</si>
  <si>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</si>
  <si>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</si>
  <si>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</si>
  <si>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</si>
  <si>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</si>
  <si>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</si>
  <si>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</si>
  <si>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</si>
  <si>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</si>
  <si>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</si>
  <si>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</si>
  <si>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</si>
  <si>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</si>
  <si>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</si>
  <si>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</si>
  <si>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</si>
  <si>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</si>
  <si>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</si>
  <si>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</si>
  <si>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</si>
  <si>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</si>
  <si>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</si>
  <si>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</si>
  <si>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</si>
  <si>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</si>
  <si>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</si>
  <si>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</si>
  <si>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</si>
  <si>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</si>
  <si>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</si>
  <si>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</si>
  <si>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</si>
  <si>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</si>
  <si>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</si>
  <si>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</si>
  <si>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</si>
  <si>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</si>
  <si>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</si>
  <si>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</si>
  <si>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</si>
  <si>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</si>
  <si>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</si>
  <si>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</si>
  <si>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</si>
  <si>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</si>
  <si>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</si>
  <si>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</si>
  <si>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</si>
  <si>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</si>
  <si>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</si>
  <si>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</si>
  <si>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</si>
  <si>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</si>
  <si>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</si>
  <si>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</si>
  <si>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</si>
  <si>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</si>
  <si>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</si>
  <si>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</si>
  <si>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</si>
  <si>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</si>
  <si>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</si>
  <si>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</si>
  <si>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</si>
  <si>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</si>
  <si>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</si>
  <si>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</si>
  <si>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</si>
  <si>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</si>
  <si>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</si>
  <si>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</si>
  <si>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</si>
  <si>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</si>
  <si>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</si>
  <si>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</si>
  <si>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</si>
  <si>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</si>
  <si>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</si>
  <si>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</si>
  <si>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</si>
  <si>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</si>
  <si>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</si>
  <si>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</si>
  <si>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</si>
  <si>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</si>
  <si>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</si>
  <si>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</si>
  <si>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</si>
  <si>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</si>
  <si>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</si>
  <si>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</si>
  <si>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</si>
  <si>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</si>
  <si>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</si>
  <si>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</si>
  <si>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</si>
  <si>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</si>
  <si>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</si>
  <si>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</si>
  <si>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</si>
  <si>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</si>
  <si>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</si>
  <si>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</si>
  <si>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</si>
  <si>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</si>
  <si>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</si>
  <si>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</si>
  <si>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</si>
  <si>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</si>
  <si>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</si>
  <si>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</si>
  <si>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</si>
  <si>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</si>
  <si>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</si>
  <si>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</si>
  <si>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</si>
  <si>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</si>
  <si>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</si>
  <si>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</si>
  <si>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</si>
  <si>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</si>
  <si>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</si>
  <si>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</si>
  <si>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</si>
  <si>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</si>
  <si>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</si>
  <si>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</si>
  <si>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</si>
  <si>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</si>
  <si>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</si>
  <si>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</si>
  <si>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</si>
  <si>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</si>
  <si>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</si>
  <si>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</si>
  <si>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</si>
  <si>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</si>
  <si>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</si>
  <si>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</si>
  <si>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</si>
  <si>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</si>
  <si>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</si>
  <si>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</si>
  <si>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</si>
  <si>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</si>
  <si>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</si>
  <si>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</si>
  <si>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</si>
  <si>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</si>
  <si>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</si>
  <si>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</si>
  <si>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</si>
  <si>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</si>
  <si>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</si>
  <si>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</si>
  <si>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</si>
  <si>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</si>
  <si>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</si>
  <si>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</si>
  <si>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</si>
  <si>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</si>
  <si>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</si>
  <si>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</si>
  <si>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</si>
  <si>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</si>
  <si>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</si>
  <si>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</si>
  <si>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</si>
  <si>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</si>
  <si>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</si>
  <si>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</si>
  <si>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</si>
  <si>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</si>
  <si>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</si>
  <si>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</si>
  <si>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</si>
  <si>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</si>
  <si>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</si>
  <si>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</si>
  <si>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</si>
  <si>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</si>
  <si>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</si>
  <si>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</si>
  <si>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</si>
  <si>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</si>
  <si>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</si>
  <si>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АУТОБОХЕМИЯ АД</t>
  </si>
  <si>
    <t>2. Фаворит Холд АД</t>
  </si>
  <si>
    <t>1.Котлостроене АД</t>
  </si>
  <si>
    <t>1.ИП Фаворит ООД</t>
  </si>
  <si>
    <t>3.ТК Мебел АД</t>
  </si>
  <si>
    <t>Дата на съставяне: 15.04.2011</t>
  </si>
  <si>
    <t>01.01.2011-31.03.2011</t>
  </si>
  <si>
    <t>15.04.2011</t>
  </si>
  <si>
    <t xml:space="preserve">Дата на съставяне:       15.04.2011                           </t>
  </si>
  <si>
    <t xml:space="preserve">Дата  на съставяне:  15.04.2011                                                                                                                              </t>
  </si>
  <si>
    <t xml:space="preserve">Дата  на съставяне:  15.04.2011                                                                                                                                </t>
  </si>
  <si>
    <t xml:space="preserve">Дата  на съставяне:  15.04.2011                                                                                                                             </t>
  </si>
  <si>
    <t>4. Гарант АД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</si>
</sst>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11" fillId="0" borderId="0" xfId="29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">
      <selection activeCell="E51" sqref="E5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1" t="s">
        <v>865</v>
      </c>
      <c r="F3" s="217" t="s">
        <v>2</v>
      </c>
      <c r="G3" s="172"/>
      <c r="H3" s="460">
        <v>117019045</v>
      </c>
    </row>
    <row r="4" spans="1:8" ht="15">
      <c r="A4" s="577" t="s">
        <v>3</v>
      </c>
      <c r="B4" s="583"/>
      <c r="C4" s="583"/>
      <c r="D4" s="583"/>
      <c r="E4" s="503" t="s">
        <v>864</v>
      </c>
      <c r="F4" s="579" t="s">
        <v>4</v>
      </c>
      <c r="G4" s="580"/>
      <c r="H4" s="460" t="s">
        <v>159</v>
      </c>
    </row>
    <row r="5" spans="1:8" ht="15">
      <c r="A5" s="577" t="s">
        <v>5</v>
      </c>
      <c r="B5" s="578"/>
      <c r="C5" s="578"/>
      <c r="D5" s="578"/>
      <c r="E5" s="504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353</v>
      </c>
      <c r="D11" s="151">
        <v>353</v>
      </c>
      <c r="E11" s="237" t="s">
        <v>22</v>
      </c>
      <c r="F11" s="242" t="s">
        <v>23</v>
      </c>
      <c r="G11" s="152">
        <v>3777</v>
      </c>
      <c r="H11" s="152">
        <v>3777</v>
      </c>
    </row>
    <row r="12" spans="1:8" ht="15">
      <c r="A12" s="235" t="s">
        <v>24</v>
      </c>
      <c r="B12" s="241" t="s">
        <v>25</v>
      </c>
      <c r="C12" s="151">
        <v>798</v>
      </c>
      <c r="D12" s="151">
        <v>808</v>
      </c>
      <c r="E12" s="237" t="s">
        <v>26</v>
      </c>
      <c r="F12" s="242" t="s">
        <v>27</v>
      </c>
      <c r="G12" s="153">
        <v>3777</v>
      </c>
      <c r="H12" s="153">
        <v>3777</v>
      </c>
    </row>
    <row r="13" spans="1:8" ht="15">
      <c r="A13" s="235" t="s">
        <v>28</v>
      </c>
      <c r="B13" s="241" t="s">
        <v>29</v>
      </c>
      <c r="C13" s="151">
        <v>7</v>
      </c>
      <c r="D13" s="151">
        <v>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519</v>
      </c>
      <c r="D15" s="151">
        <v>607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7</v>
      </c>
      <c r="D16" s="151">
        <v>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>
        <v>0</v>
      </c>
      <c r="E17" s="243" t="s">
        <v>46</v>
      </c>
      <c r="F17" s="245" t="s">
        <v>47</v>
      </c>
      <c r="G17" s="154">
        <f>G11+G14+G15+G16</f>
        <v>3777</v>
      </c>
      <c r="H17" s="154">
        <f>H11+H14+H15+H16</f>
        <v>3777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1684</v>
      </c>
      <c r="D19" s="155">
        <f>SUM(D11:D18)</f>
        <v>1783</v>
      </c>
      <c r="E19" s="237" t="s">
        <v>53</v>
      </c>
      <c r="F19" s="242" t="s">
        <v>54</v>
      </c>
      <c r="G19" s="152">
        <v>1321</v>
      </c>
      <c r="H19" s="152">
        <v>1321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3656</v>
      </c>
      <c r="H21" s="156">
        <f>SUM(H22:H24)</f>
        <v>3656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189</v>
      </c>
      <c r="H22" s="152">
        <v>189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3467</v>
      </c>
      <c r="H24" s="152">
        <v>3467</v>
      </c>
    </row>
    <row r="25" spans="1:18" ht="15">
      <c r="A25" s="235" t="s">
        <v>74</v>
      </c>
      <c r="B25" s="241" t="s">
        <v>75</v>
      </c>
      <c r="C25" s="151">
        <v>36</v>
      </c>
      <c r="D25" s="151">
        <v>39</v>
      </c>
      <c r="E25" s="253" t="s">
        <v>76</v>
      </c>
      <c r="F25" s="245" t="s">
        <v>77</v>
      </c>
      <c r="G25" s="154">
        <f>G19+G20+G21</f>
        <v>4977</v>
      </c>
      <c r="H25" s="154">
        <f>H19+H20+H21</f>
        <v>4977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36</v>
      </c>
      <c r="D27" s="155">
        <f>SUM(D23:D26)</f>
        <v>39</v>
      </c>
      <c r="E27" s="253" t="s">
        <v>83</v>
      </c>
      <c r="F27" s="242" t="s">
        <v>84</v>
      </c>
      <c r="G27" s="154">
        <f>SUM(G28:G30)</f>
        <v>3613</v>
      </c>
      <c r="H27" s="154">
        <f>SUM(H28:H30)</f>
        <v>2540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3613</v>
      </c>
      <c r="H28" s="152">
        <v>2540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104</v>
      </c>
      <c r="H31" s="152">
        <v>1073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3717</v>
      </c>
      <c r="H33" s="154">
        <f>H27+H31+H32</f>
        <v>3613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944</v>
      </c>
      <c r="D34" s="155">
        <f>SUM(D35:D38)</f>
        <v>935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12471</v>
      </c>
      <c r="H36" s="154">
        <f>H25+H17+H33</f>
        <v>12367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112</v>
      </c>
      <c r="D37" s="151">
        <v>112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832</v>
      </c>
      <c r="D38" s="151">
        <v>823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3</v>
      </c>
      <c r="D39" s="159">
        <f>D40+D41+D43</f>
        <v>3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3</v>
      </c>
      <c r="D41" s="151">
        <v>3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2377</v>
      </c>
      <c r="H44" s="152">
        <v>2749</v>
      </c>
    </row>
    <row r="45" spans="1:15" ht="15">
      <c r="A45" s="235" t="s">
        <v>136</v>
      </c>
      <c r="B45" s="249" t="s">
        <v>137</v>
      </c>
      <c r="C45" s="155">
        <f>C34+C39+C44</f>
        <v>947</v>
      </c>
      <c r="D45" s="155">
        <f>D34+D39+D44</f>
        <v>938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>
        <v>4000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>
        <v>8773</v>
      </c>
      <c r="D49" s="151">
        <v>9050</v>
      </c>
      <c r="E49" s="251" t="s">
        <v>51</v>
      </c>
      <c r="F49" s="245" t="s">
        <v>153</v>
      </c>
      <c r="G49" s="154">
        <f>SUM(G43:G48)</f>
        <v>2377</v>
      </c>
      <c r="H49" s="154">
        <f>SUM(H43:H48)</f>
        <v>6749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8773</v>
      </c>
      <c r="D51" s="155">
        <f>SUM(D47:D50)</f>
        <v>9050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11440</v>
      </c>
      <c r="D55" s="155">
        <f>D19+D20+D21+D27+D32+D45+D51+D53+D54</f>
        <v>11810</v>
      </c>
      <c r="E55" s="237" t="s">
        <v>172</v>
      </c>
      <c r="F55" s="261" t="s">
        <v>173</v>
      </c>
      <c r="G55" s="154">
        <f>G49+G51+G52+G53+G54</f>
        <v>2377</v>
      </c>
      <c r="H55" s="154">
        <f>H49+H51+H52+H53+H54</f>
        <v>6749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250</v>
      </c>
      <c r="D60" s="151">
        <v>60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2850</v>
      </c>
      <c r="H61" s="154">
        <f>SUM(H62:H68)</f>
        <v>3953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>
        <v>47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250</v>
      </c>
      <c r="D64" s="155">
        <f>SUM(D58:D63)</f>
        <v>60</v>
      </c>
      <c r="E64" s="237" t="s">
        <v>200</v>
      </c>
      <c r="F64" s="242" t="s">
        <v>201</v>
      </c>
      <c r="G64" s="152">
        <v>2717</v>
      </c>
      <c r="H64" s="152">
        <v>3684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84</v>
      </c>
      <c r="H65" s="152">
        <v>176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44</v>
      </c>
      <c r="H66" s="152">
        <v>36</v>
      </c>
    </row>
    <row r="67" spans="1:8" ht="15">
      <c r="A67" s="235" t="s">
        <v>207</v>
      </c>
      <c r="B67" s="241" t="s">
        <v>208</v>
      </c>
      <c r="C67" s="151">
        <v>4675</v>
      </c>
      <c r="D67" s="151">
        <v>4501</v>
      </c>
      <c r="E67" s="237" t="s">
        <v>209</v>
      </c>
      <c r="F67" s="242" t="s">
        <v>210</v>
      </c>
      <c r="G67" s="152">
        <v>4</v>
      </c>
      <c r="H67" s="152">
        <v>4</v>
      </c>
    </row>
    <row r="68" spans="1:8" ht="15">
      <c r="A68" s="235" t="s">
        <v>211</v>
      </c>
      <c r="B68" s="241" t="s">
        <v>212</v>
      </c>
      <c r="C68" s="151">
        <v>87</v>
      </c>
      <c r="D68" s="151">
        <v>160</v>
      </c>
      <c r="E68" s="237" t="s">
        <v>213</v>
      </c>
      <c r="F68" s="242" t="s">
        <v>214</v>
      </c>
      <c r="G68" s="152">
        <v>1</v>
      </c>
      <c r="H68" s="152">
        <v>6</v>
      </c>
    </row>
    <row r="69" spans="1:8" ht="15">
      <c r="A69" s="235" t="s">
        <v>215</v>
      </c>
      <c r="B69" s="241" t="s">
        <v>216</v>
      </c>
      <c r="C69" s="151">
        <v>2</v>
      </c>
      <c r="D69" s="151">
        <v>2</v>
      </c>
      <c r="E69" s="251" t="s">
        <v>78</v>
      </c>
      <c r="F69" s="242" t="s">
        <v>217</v>
      </c>
      <c r="G69" s="152">
        <v>475</v>
      </c>
      <c r="H69" s="152">
        <v>361</v>
      </c>
    </row>
    <row r="70" spans="1:8" ht="15">
      <c r="A70" s="235" t="s">
        <v>218</v>
      </c>
      <c r="B70" s="241" t="s">
        <v>219</v>
      </c>
      <c r="C70" s="151">
        <v>487</v>
      </c>
      <c r="D70" s="151">
        <v>487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72</v>
      </c>
      <c r="D71" s="151">
        <v>72</v>
      </c>
      <c r="E71" s="253" t="s">
        <v>46</v>
      </c>
      <c r="F71" s="273" t="s">
        <v>224</v>
      </c>
      <c r="G71" s="161">
        <f>G59+G60+G61+G69+G70</f>
        <v>3325</v>
      </c>
      <c r="H71" s="161">
        <f>H59+H60+H61+H69+H70</f>
        <v>4314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927</v>
      </c>
      <c r="D72" s="151">
        <v>902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159</v>
      </c>
      <c r="D74" s="151">
        <v>157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6409</v>
      </c>
      <c r="D75" s="155">
        <f>SUM(D67:D74)</f>
        <v>6281</v>
      </c>
      <c r="E75" s="251" t="s">
        <v>160</v>
      </c>
      <c r="F75" s="245" t="s">
        <v>234</v>
      </c>
      <c r="G75" s="152">
        <v>1225</v>
      </c>
      <c r="H75" s="152">
        <v>1250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11</v>
      </c>
      <c r="D78" s="155">
        <f>SUM(D79:D81)</f>
        <v>11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4550</v>
      </c>
      <c r="H79" s="162">
        <f>H71+H74+H75+H76</f>
        <v>5564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11</v>
      </c>
      <c r="D81" s="151">
        <v>11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11</v>
      </c>
      <c r="D84" s="155">
        <f>D83+D82+D78</f>
        <v>11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125</v>
      </c>
      <c r="D87" s="151">
        <v>67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1163</v>
      </c>
      <c r="D88" s="151">
        <v>6451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1288</v>
      </c>
      <c r="D91" s="155">
        <f>SUM(D87:D90)</f>
        <v>6518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7958</v>
      </c>
      <c r="D93" s="155">
        <f>D64+D75+D84+D91+D92</f>
        <v>12870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19398</v>
      </c>
      <c r="D94" s="164">
        <f>D93+D55</f>
        <v>24680</v>
      </c>
      <c r="E94" s="449" t="s">
        <v>270</v>
      </c>
      <c r="F94" s="289" t="s">
        <v>271</v>
      </c>
      <c r="G94" s="165">
        <f>G36+G39+G55+G79</f>
        <v>19398</v>
      </c>
      <c r="H94" s="165">
        <f>H36+H39+H55+H79</f>
        <v>24680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856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67:D74 C30:D30 C35:D38 C40:D44 C23:D26 C53:D54 C11:D18 C47:D50 C58:D63 C79:D83 C92:D92 G11:H13 G43:H48 G19:H19 G31:H31 G22:H24 G28:H28 C87:D90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87401575" right="0" top="0" bottom="0" header="0.15748031496063" footer="0.15748031496063"/>
  <pageSetup fitToHeight="1" fitToWidth="1" horizontalDpi="300" verticalDpi="300" orientation="portrait" paperSize="9" scale="4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1">
      <selection activeCell="A51" sqref="A51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6" t="str">
        <f>'справка №1-БАЛАНС'!E3</f>
        <v>АУТОБОХЕМИЯ АД</v>
      </c>
      <c r="C2" s="586"/>
      <c r="D2" s="586"/>
      <c r="E2" s="586"/>
      <c r="F2" s="588" t="s">
        <v>2</v>
      </c>
      <c r="G2" s="588"/>
      <c r="H2" s="525">
        <f>'справка №1-БАЛАНС'!H3</f>
        <v>117019045</v>
      </c>
    </row>
    <row r="3" spans="1:8" ht="15">
      <c r="A3" s="466" t="s">
        <v>275</v>
      </c>
      <c r="B3" s="586" t="str">
        <f>'справка №1-БАЛАНС'!E4</f>
        <v>НЕКОНСОЛИДИРАН</v>
      </c>
      <c r="C3" s="586"/>
      <c r="D3" s="586"/>
      <c r="E3" s="586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87" t="str">
        <f>'справка №1-БАЛАНС'!E5</f>
        <v>01.01.2011-31.03.2011</v>
      </c>
      <c r="C4" s="587"/>
      <c r="D4" s="587"/>
      <c r="E4" s="314"/>
      <c r="F4" s="465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4</v>
      </c>
      <c r="D9" s="46">
        <v>12</v>
      </c>
      <c r="E9" s="298" t="s">
        <v>285</v>
      </c>
      <c r="F9" s="548" t="s">
        <v>286</v>
      </c>
      <c r="G9" s="549"/>
      <c r="H9" s="549"/>
    </row>
    <row r="10" spans="1:8" ht="12">
      <c r="A10" s="298" t="s">
        <v>287</v>
      </c>
      <c r="B10" s="299" t="s">
        <v>288</v>
      </c>
      <c r="C10" s="46">
        <v>37</v>
      </c>
      <c r="D10" s="46">
        <v>33</v>
      </c>
      <c r="E10" s="298" t="s">
        <v>289</v>
      </c>
      <c r="F10" s="548" t="s">
        <v>290</v>
      </c>
      <c r="G10" s="549">
        <v>1572</v>
      </c>
      <c r="H10" s="549">
        <v>1493</v>
      </c>
    </row>
    <row r="11" spans="1:8" ht="12">
      <c r="A11" s="298" t="s">
        <v>291</v>
      </c>
      <c r="B11" s="299" t="s">
        <v>292</v>
      </c>
      <c r="C11" s="46">
        <v>89</v>
      </c>
      <c r="D11" s="46">
        <v>86</v>
      </c>
      <c r="E11" s="300" t="s">
        <v>293</v>
      </c>
      <c r="F11" s="548" t="s">
        <v>294</v>
      </c>
      <c r="G11" s="549"/>
      <c r="H11" s="549"/>
    </row>
    <row r="12" spans="1:8" ht="12">
      <c r="A12" s="298" t="s">
        <v>295</v>
      </c>
      <c r="B12" s="299" t="s">
        <v>296</v>
      </c>
      <c r="C12" s="46">
        <v>41</v>
      </c>
      <c r="D12" s="46">
        <v>40</v>
      </c>
      <c r="E12" s="300" t="s">
        <v>78</v>
      </c>
      <c r="F12" s="548" t="s">
        <v>297</v>
      </c>
      <c r="G12" s="549">
        <v>242</v>
      </c>
      <c r="H12" s="549">
        <v>71</v>
      </c>
    </row>
    <row r="13" spans="1:18" ht="12">
      <c r="A13" s="298" t="s">
        <v>298</v>
      </c>
      <c r="B13" s="299" t="s">
        <v>299</v>
      </c>
      <c r="C13" s="46">
        <v>6</v>
      </c>
      <c r="D13" s="46">
        <v>6</v>
      </c>
      <c r="E13" s="301" t="s">
        <v>51</v>
      </c>
      <c r="F13" s="550" t="s">
        <v>300</v>
      </c>
      <c r="G13" s="547">
        <f>SUM(G9:G12)</f>
        <v>1814</v>
      </c>
      <c r="H13" s="547">
        <f>SUM(H9:H12)</f>
        <v>1564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1592</v>
      </c>
      <c r="D14" s="46">
        <v>1322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3</v>
      </c>
      <c r="D16" s="47">
        <v>3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1772</v>
      </c>
      <c r="D19" s="49">
        <f>SUM(D9:D15)+D16</f>
        <v>1502</v>
      </c>
      <c r="E19" s="304" t="s">
        <v>317</v>
      </c>
      <c r="F19" s="551" t="s">
        <v>318</v>
      </c>
      <c r="G19" s="549">
        <v>98</v>
      </c>
      <c r="H19" s="549">
        <v>128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>
        <v>197</v>
      </c>
      <c r="D22" s="46">
        <v>557</v>
      </c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>
        <v>176</v>
      </c>
      <c r="H23" s="549">
        <v>540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3" t="s">
        <v>334</v>
      </c>
      <c r="G24" s="547">
        <f>SUM(G19:G23)</f>
        <v>274</v>
      </c>
      <c r="H24" s="547">
        <f>SUM(H19:H23)</f>
        <v>668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3</v>
      </c>
      <c r="D25" s="46">
        <v>5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200</v>
      </c>
      <c r="D26" s="49">
        <f>SUM(D22:D25)</f>
        <v>562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1972</v>
      </c>
      <c r="D28" s="50">
        <f>D26+D19</f>
        <v>2064</v>
      </c>
      <c r="E28" s="127" t="s">
        <v>339</v>
      </c>
      <c r="F28" s="553" t="s">
        <v>340</v>
      </c>
      <c r="G28" s="547">
        <f>G13+G15+G24</f>
        <v>2088</v>
      </c>
      <c r="H28" s="547">
        <f>H13+H15+H24</f>
        <v>2232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116</v>
      </c>
      <c r="D30" s="50">
        <f>IF((H28-D28)&gt;0,H28-D28,0)</f>
        <v>168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345</v>
      </c>
      <c r="C31" s="46"/>
      <c r="D31" s="46"/>
      <c r="E31" s="296" t="s">
        <v>855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C28+C31+C32</f>
        <v>1972</v>
      </c>
      <c r="D33" s="49">
        <f>D28+D31+D32</f>
        <v>2064</v>
      </c>
      <c r="E33" s="127" t="s">
        <v>353</v>
      </c>
      <c r="F33" s="553" t="s">
        <v>354</v>
      </c>
      <c r="G33" s="53">
        <f>G32+G31+G28</f>
        <v>2088</v>
      </c>
      <c r="H33" s="53">
        <f>H32+H31+H28</f>
        <v>2232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116</v>
      </c>
      <c r="D34" s="50">
        <f>IF((H33-D33)&gt;0,H33-D33,0)</f>
        <v>168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12</v>
      </c>
      <c r="D35" s="49">
        <f>D36+D37+D38</f>
        <v>17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>
        <v>12</v>
      </c>
      <c r="D36" s="46">
        <v>17</v>
      </c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59">
        <f>+IF((G33-C33-C35)&gt;0,G33-C33-C35,0)</f>
        <v>104</v>
      </c>
      <c r="D39" s="459">
        <f>+IF((H33-D33-D35)&gt;0,H33-D33-D35,0)</f>
        <v>151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IF(C39-C40&gt;0,C39-C40,0)</f>
        <v>104</v>
      </c>
      <c r="D41" s="52">
        <f>IF(D39-D40&gt;0,D39-D40,0)</f>
        <v>151</v>
      </c>
      <c r="E41" s="127" t="s">
        <v>376</v>
      </c>
      <c r="F41" s="557" t="s">
        <v>377</v>
      </c>
      <c r="G41" s="52">
        <f>IF(G39-G40&gt;0,G39-G40,0)</f>
        <v>0</v>
      </c>
      <c r="H41" s="52">
        <f>IF(H39-H40&gt;0,H39-H40,0)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2088</v>
      </c>
      <c r="D42" s="53">
        <f>D33+D35+D39</f>
        <v>2232</v>
      </c>
      <c r="E42" s="128" t="s">
        <v>380</v>
      </c>
      <c r="F42" s="129" t="s">
        <v>381</v>
      </c>
      <c r="G42" s="53">
        <f>G39+G33</f>
        <v>2088</v>
      </c>
      <c r="H42" s="53">
        <f>H39+H33</f>
        <v>2232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9" t="s">
        <v>862</v>
      </c>
      <c r="B45" s="589"/>
      <c r="C45" s="589"/>
      <c r="D45" s="589"/>
      <c r="E45" s="589"/>
      <c r="F45" s="559"/>
      <c r="G45" s="425"/>
      <c r="H45" s="425"/>
    </row>
    <row r="46" spans="1:8" ht="12">
      <c r="A46" s="314"/>
      <c r="B46" s="424"/>
      <c r="C46" s="425"/>
      <c r="D46" s="425"/>
      <c r="E46" s="570"/>
      <c r="F46" s="570"/>
      <c r="G46" s="425"/>
      <c r="H46" s="425"/>
    </row>
    <row r="47" spans="1:8" ht="12">
      <c r="A47" s="314"/>
      <c r="B47" s="424"/>
      <c r="C47" s="425"/>
      <c r="D47" s="425"/>
      <c r="E47" s="570"/>
      <c r="F47" s="570"/>
      <c r="G47" s="425"/>
      <c r="H47" s="425"/>
    </row>
    <row r="48" spans="1:15" ht="12">
      <c r="A48" s="502" t="s">
        <v>272</v>
      </c>
      <c r="B48" s="571" t="s">
        <v>872</v>
      </c>
      <c r="C48" s="427" t="s">
        <v>382</v>
      </c>
      <c r="D48" s="584"/>
      <c r="E48" s="584"/>
      <c r="F48" s="584"/>
      <c r="G48" s="584"/>
      <c r="H48" s="584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782</v>
      </c>
      <c r="D50" s="585"/>
      <c r="E50" s="585"/>
      <c r="F50" s="585"/>
      <c r="G50" s="585"/>
      <c r="H50" s="585"/>
    </row>
    <row r="51" spans="1:8" ht="12">
      <c r="A51" s="563"/>
      <c r="B51" s="559"/>
      <c r="C51" s="425"/>
      <c r="D51" s="425"/>
      <c r="E51" s="426"/>
      <c r="F51" s="559"/>
      <c r="G51" s="562"/>
      <c r="H51" s="562"/>
    </row>
    <row r="52" spans="1:8" ht="12">
      <c r="A52" s="563"/>
      <c r="B52" s="559"/>
      <c r="C52" s="425"/>
      <c r="D52" s="425"/>
      <c r="E52" s="426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G19:H23 C38:D38 C40:D40 C22:D25 G9:H12 G15:H16 G31:H32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57" right="0" top="0.76" bottom="0.47" header="0.6" footer="0.511811023622047"/>
  <pageSetup fitToHeight="1" fitToWidth="1" horizontalDpi="600" verticalDpi="600" orientation="portrait" paperSize="9" scale="6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1">
      <selection activeCell="C54" sqref="C54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384</v>
      </c>
      <c r="B4" s="469" t="str">
        <f>'справка №1-БАЛАНС'!E3</f>
        <v>АУТОБОХЕМИЯ АД</v>
      </c>
      <c r="C4" s="540" t="s">
        <v>2</v>
      </c>
      <c r="D4" s="540">
        <f>'справка №1-БАЛАНС'!H3</f>
        <v>117019045</v>
      </c>
      <c r="E4" s="323"/>
      <c r="F4" s="323"/>
    </row>
    <row r="5" spans="1:4" ht="15">
      <c r="A5" s="469" t="s">
        <v>275</v>
      </c>
      <c r="B5" s="469" t="str">
        <f>'справка №1-БАЛАНС'!E4</f>
        <v>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 t="str">
        <f>'справка №1-БАЛАНС'!E5</f>
        <v>01.01.2011-31.03.2011</v>
      </c>
      <c r="C6" s="471"/>
      <c r="D6" s="472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2940</v>
      </c>
      <c r="D10" s="54">
        <v>4833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-3350</v>
      </c>
      <c r="D11" s="54">
        <v>-2824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-39</v>
      </c>
      <c r="D13" s="54">
        <v>-44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</v>
      </c>
      <c r="D14" s="54">
        <v>-140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-46</v>
      </c>
      <c r="D15" s="54">
        <v>-63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98</v>
      </c>
      <c r="D16" s="54">
        <v>68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-3</v>
      </c>
      <c r="D17" s="54">
        <v>-5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-3</v>
      </c>
      <c r="D19" s="54">
        <v>-26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-404</v>
      </c>
      <c r="D20" s="55">
        <f>SUM(D10:D19)</f>
        <v>1799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>
        <v>-72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>
        <v>-735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>
        <v>4676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-9</v>
      </c>
      <c r="D27" s="54">
        <v>-6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>
        <v>-402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-9</v>
      </c>
      <c r="D32" s="55">
        <f>SUM(D22:D31)</f>
        <v>3461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>
        <v>-122</v>
      </c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-372</v>
      </c>
      <c r="D37" s="54">
        <v>-395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-196</v>
      </c>
      <c r="D39" s="54"/>
      <c r="E39" s="130"/>
      <c r="F39" s="130"/>
    </row>
    <row r="40" spans="1:6" ht="12">
      <c r="A40" s="332" t="s">
        <v>444</v>
      </c>
      <c r="B40" s="333" t="s">
        <v>445</v>
      </c>
      <c r="C40" s="54">
        <v>-48</v>
      </c>
      <c r="D40" s="54">
        <v>-143</v>
      </c>
      <c r="E40" s="130"/>
      <c r="F40" s="130"/>
    </row>
    <row r="41" spans="1:8" ht="12">
      <c r="A41" s="332" t="s">
        <v>446</v>
      </c>
      <c r="B41" s="333" t="s">
        <v>447</v>
      </c>
      <c r="C41" s="54">
        <v>-4201</v>
      </c>
      <c r="D41" s="54">
        <v>-2000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-4817</v>
      </c>
      <c r="D42" s="55">
        <f>SUM(D34:D41)</f>
        <v>-2660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-5230</v>
      </c>
      <c r="D43" s="55">
        <f>D42+D32+D20</f>
        <v>2600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6518</v>
      </c>
      <c r="D44" s="132">
        <v>5109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1288</v>
      </c>
      <c r="D45" s="55">
        <f>D44+D43</f>
        <v>7709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6518</v>
      </c>
      <c r="D46" s="56">
        <v>7709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 horizontalCentered="1"/>
  <pageMargins left="0.59" right="0" top="0.48" bottom="0.61" header="0.6" footer="0.511811023622047"/>
  <pageSetup fitToHeight="1" fitToWidth="1" horizontalDpi="600" verticalDpi="600" orientation="portrait" paperSize="9" scale="56" r:id="rId1"/>
  <headerFooter alignWithMargins="0">
    <oddHeader>&amp;RСПРАВКА ПО ОБРАЗЕЦ №3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7"/>
  <sheetViews>
    <sheetView workbookViewId="0" topLeftCell="A1">
      <selection activeCell="O18" sqref="O18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72" t="s">
        <v>460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74" t="str">
        <f>'справка №1-БАЛАНС'!E3</f>
        <v>АУТОБОХЕМИЯ АД</v>
      </c>
      <c r="C3" s="574"/>
      <c r="D3" s="574"/>
      <c r="E3" s="574"/>
      <c r="F3" s="574"/>
      <c r="G3" s="574"/>
      <c r="H3" s="574"/>
      <c r="I3" s="574"/>
      <c r="J3" s="475"/>
      <c r="K3" s="576" t="s">
        <v>2</v>
      </c>
      <c r="L3" s="576"/>
      <c r="M3" s="477">
        <f>'справка №1-БАЛАНС'!H3</f>
        <v>117019045</v>
      </c>
      <c r="N3" s="2"/>
    </row>
    <row r="4" spans="1:15" s="531" customFormat="1" ht="13.5" customHeight="1">
      <c r="A4" s="466" t="s">
        <v>461</v>
      </c>
      <c r="B4" s="574" t="str">
        <f>'справка №1-БАЛАНС'!E4</f>
        <v>НЕКОНСОЛИДИРАН</v>
      </c>
      <c r="C4" s="574"/>
      <c r="D4" s="574"/>
      <c r="E4" s="574"/>
      <c r="F4" s="574"/>
      <c r="G4" s="574"/>
      <c r="H4" s="574"/>
      <c r="I4" s="574"/>
      <c r="J4" s="136"/>
      <c r="K4" s="591" t="s">
        <v>4</v>
      </c>
      <c r="L4" s="591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5</v>
      </c>
      <c r="B5" s="592" t="str">
        <f>'справка №1-БАЛАНС'!E5</f>
        <v>01.01.2011-31.03.2011</v>
      </c>
      <c r="C5" s="592"/>
      <c r="D5" s="592"/>
      <c r="E5" s="592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3777</v>
      </c>
      <c r="D11" s="58">
        <f>'справка №1-БАЛАНС'!H19</f>
        <v>1321</v>
      </c>
      <c r="E11" s="58">
        <f>'справка №1-БАЛАНС'!H20</f>
        <v>0</v>
      </c>
      <c r="F11" s="58">
        <f>'справка №1-БАЛАНС'!H22</f>
        <v>189</v>
      </c>
      <c r="G11" s="58">
        <f>'справка №1-БАЛАНС'!H23</f>
        <v>0</v>
      </c>
      <c r="H11" s="60">
        <v>3467</v>
      </c>
      <c r="I11" s="58">
        <f>'справка №1-БАЛАНС'!H28+'справка №1-БАЛАНС'!H31</f>
        <v>3613</v>
      </c>
      <c r="J11" s="58">
        <f>'справка №1-БАЛАНС'!H29+'справка №1-БАЛАНС'!H32</f>
        <v>0</v>
      </c>
      <c r="K11" s="60"/>
      <c r="L11" s="344">
        <f>SUM(C11:K11)</f>
        <v>12367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3777</v>
      </c>
      <c r="D15" s="61">
        <f aca="true" t="shared" si="2" ref="D15:M15">D11+D12</f>
        <v>1321</v>
      </c>
      <c r="E15" s="61">
        <f t="shared" si="2"/>
        <v>0</v>
      </c>
      <c r="F15" s="61">
        <f t="shared" si="2"/>
        <v>189</v>
      </c>
      <c r="G15" s="61">
        <f t="shared" si="2"/>
        <v>0</v>
      </c>
      <c r="H15" s="61">
        <f t="shared" si="2"/>
        <v>3467</v>
      </c>
      <c r="I15" s="61">
        <f t="shared" si="2"/>
        <v>3613</v>
      </c>
      <c r="J15" s="61">
        <f t="shared" si="2"/>
        <v>0</v>
      </c>
      <c r="K15" s="61">
        <f t="shared" si="2"/>
        <v>0</v>
      </c>
      <c r="L15" s="344">
        <f t="shared" si="1"/>
        <v>12367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104</v>
      </c>
      <c r="J16" s="345">
        <f>+'справка №1-БАЛАНС'!G32</f>
        <v>0</v>
      </c>
      <c r="K16" s="60"/>
      <c r="L16" s="344">
        <f t="shared" si="1"/>
        <v>104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3777</v>
      </c>
      <c r="D29" s="59">
        <f aca="true" t="shared" si="6" ref="D29:M29">D17+D20+D21+D24+D28+D27+D15+D16</f>
        <v>1321</v>
      </c>
      <c r="E29" s="59">
        <f t="shared" si="6"/>
        <v>0</v>
      </c>
      <c r="F29" s="59">
        <f t="shared" si="6"/>
        <v>189</v>
      </c>
      <c r="G29" s="59">
        <f t="shared" si="6"/>
        <v>0</v>
      </c>
      <c r="H29" s="59">
        <f t="shared" si="6"/>
        <v>3467</v>
      </c>
      <c r="I29" s="59">
        <f t="shared" si="6"/>
        <v>3717</v>
      </c>
      <c r="J29" s="59">
        <f t="shared" si="6"/>
        <v>0</v>
      </c>
      <c r="K29" s="59">
        <f t="shared" si="6"/>
        <v>0</v>
      </c>
      <c r="L29" s="344">
        <f t="shared" si="1"/>
        <v>12471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3777</v>
      </c>
      <c r="D32" s="59">
        <f t="shared" si="7"/>
        <v>1321</v>
      </c>
      <c r="E32" s="59">
        <f t="shared" si="7"/>
        <v>0</v>
      </c>
      <c r="F32" s="59">
        <f t="shared" si="7"/>
        <v>189</v>
      </c>
      <c r="G32" s="59">
        <f t="shared" si="7"/>
        <v>0</v>
      </c>
      <c r="H32" s="59">
        <f t="shared" si="7"/>
        <v>3467</v>
      </c>
      <c r="I32" s="59">
        <f t="shared" si="7"/>
        <v>3717</v>
      </c>
      <c r="J32" s="59">
        <f t="shared" si="7"/>
        <v>0</v>
      </c>
      <c r="K32" s="59">
        <f t="shared" si="7"/>
        <v>0</v>
      </c>
      <c r="L32" s="344">
        <f t="shared" si="1"/>
        <v>12471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5" t="s">
        <v>863</v>
      </c>
      <c r="B35" s="575"/>
      <c r="C35" s="575"/>
      <c r="D35" s="575"/>
      <c r="E35" s="575"/>
      <c r="F35" s="575"/>
      <c r="G35" s="575"/>
      <c r="H35" s="575"/>
      <c r="I35" s="575"/>
      <c r="J35" s="57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874</v>
      </c>
      <c r="B38" s="19"/>
      <c r="C38" s="15"/>
      <c r="D38" s="573" t="s">
        <v>522</v>
      </c>
      <c r="E38" s="573"/>
      <c r="F38" s="573"/>
      <c r="G38" s="573"/>
      <c r="H38" s="573"/>
      <c r="I38" s="573"/>
      <c r="J38" s="15" t="s">
        <v>858</v>
      </c>
      <c r="K38" s="15"/>
      <c r="L38" s="573"/>
      <c r="M38" s="573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59" right="0.32" top="0.7874015748031497" bottom="0.4330708661417323" header="0.59" footer="0.2362204724409449"/>
  <pageSetup fitToHeight="1" fitToWidth="1" horizontalDpi="600" verticalDpi="600" orientation="landscape" paperSize="9" scale="7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F43" sqref="F4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384</v>
      </c>
      <c r="B2" s="606"/>
      <c r="C2" s="607" t="str">
        <f>'справка №1-БАЛАНС'!E3</f>
        <v>АУТОБОХЕМИЯ АД</v>
      </c>
      <c r="D2" s="607"/>
      <c r="E2" s="607"/>
      <c r="F2" s="607"/>
      <c r="G2" s="607"/>
      <c r="H2" s="607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117019045</v>
      </c>
      <c r="P2" s="482"/>
      <c r="Q2" s="482"/>
      <c r="R2" s="525"/>
    </row>
    <row r="3" spans="1:18" ht="15">
      <c r="A3" s="605" t="s">
        <v>5</v>
      </c>
      <c r="B3" s="606"/>
      <c r="C3" s="608" t="str">
        <f>'справка №1-БАЛАНС'!E5</f>
        <v>01.01.2011-31.03.2011</v>
      </c>
      <c r="D3" s="608"/>
      <c r="E3" s="608"/>
      <c r="F3" s="484"/>
      <c r="G3" s="484"/>
      <c r="H3" s="484"/>
      <c r="I3" s="484"/>
      <c r="J3" s="484"/>
      <c r="K3" s="484"/>
      <c r="L3" s="484"/>
      <c r="M3" s="597" t="s">
        <v>4</v>
      </c>
      <c r="N3" s="597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524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525</v>
      </c>
    </row>
    <row r="5" spans="1:18" s="100" customFormat="1" ht="30.75" customHeight="1">
      <c r="A5" s="598" t="s">
        <v>464</v>
      </c>
      <c r="B5" s="599"/>
      <c r="C5" s="602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5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5" t="s">
        <v>530</v>
      </c>
      <c r="R5" s="595" t="s">
        <v>531</v>
      </c>
    </row>
    <row r="6" spans="1:18" s="100" customFormat="1" ht="48">
      <c r="A6" s="600"/>
      <c r="B6" s="601"/>
      <c r="C6" s="603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6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6"/>
      <c r="R6" s="596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353</v>
      </c>
      <c r="E9" s="189"/>
      <c r="F9" s="189"/>
      <c r="G9" s="74">
        <f>D9+E9-F9</f>
        <v>353</v>
      </c>
      <c r="H9" s="65"/>
      <c r="I9" s="65"/>
      <c r="J9" s="74">
        <f>G9+H9-I9</f>
        <v>353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353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908</v>
      </c>
      <c r="E10" s="189"/>
      <c r="F10" s="189"/>
      <c r="G10" s="74">
        <f aca="true" t="shared" si="2" ref="G10:G39">D10+E10-F10</f>
        <v>908</v>
      </c>
      <c r="H10" s="65"/>
      <c r="I10" s="65"/>
      <c r="J10" s="74">
        <f aca="true" t="shared" si="3" ref="J10:J39">G10+H10-I10</f>
        <v>908</v>
      </c>
      <c r="K10" s="65">
        <v>100</v>
      </c>
      <c r="L10" s="65">
        <v>10</v>
      </c>
      <c r="M10" s="65"/>
      <c r="N10" s="74">
        <f aca="true" t="shared" si="4" ref="N10:N39">K10+L10-M10</f>
        <v>110</v>
      </c>
      <c r="O10" s="65"/>
      <c r="P10" s="65"/>
      <c r="Q10" s="74">
        <f t="shared" si="0"/>
        <v>110</v>
      </c>
      <c r="R10" s="74">
        <f t="shared" si="1"/>
        <v>798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18</v>
      </c>
      <c r="E11" s="189"/>
      <c r="F11" s="189"/>
      <c r="G11" s="74">
        <f t="shared" si="2"/>
        <v>18</v>
      </c>
      <c r="H11" s="65"/>
      <c r="I11" s="65"/>
      <c r="J11" s="74">
        <f t="shared" si="3"/>
        <v>18</v>
      </c>
      <c r="K11" s="65">
        <v>10</v>
      </c>
      <c r="L11" s="65">
        <v>1</v>
      </c>
      <c r="M11" s="65"/>
      <c r="N11" s="74">
        <f t="shared" si="4"/>
        <v>11</v>
      </c>
      <c r="O11" s="65"/>
      <c r="P11" s="65"/>
      <c r="Q11" s="74">
        <f t="shared" si="0"/>
        <v>11</v>
      </c>
      <c r="R11" s="74">
        <f t="shared" si="1"/>
        <v>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2004</v>
      </c>
      <c r="E13" s="189"/>
      <c r="F13" s="189">
        <v>188</v>
      </c>
      <c r="G13" s="74">
        <f t="shared" si="2"/>
        <v>1816</v>
      </c>
      <c r="H13" s="65"/>
      <c r="I13" s="65"/>
      <c r="J13" s="74">
        <f t="shared" si="3"/>
        <v>1816</v>
      </c>
      <c r="K13" s="65">
        <v>1397</v>
      </c>
      <c r="L13" s="65">
        <v>76</v>
      </c>
      <c r="M13" s="65">
        <v>176</v>
      </c>
      <c r="N13" s="74">
        <f t="shared" si="4"/>
        <v>1297</v>
      </c>
      <c r="O13" s="65"/>
      <c r="P13" s="65"/>
      <c r="Q13" s="74">
        <f t="shared" si="0"/>
        <v>1297</v>
      </c>
      <c r="R13" s="74">
        <f t="shared" si="1"/>
        <v>519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17</v>
      </c>
      <c r="E14" s="189"/>
      <c r="F14" s="189"/>
      <c r="G14" s="74">
        <f t="shared" si="2"/>
        <v>17</v>
      </c>
      <c r="H14" s="65"/>
      <c r="I14" s="65"/>
      <c r="J14" s="74">
        <f t="shared" si="3"/>
        <v>17</v>
      </c>
      <c r="K14" s="65">
        <v>10</v>
      </c>
      <c r="L14" s="65"/>
      <c r="M14" s="65"/>
      <c r="N14" s="74">
        <f t="shared" si="4"/>
        <v>10</v>
      </c>
      <c r="O14" s="65"/>
      <c r="P14" s="65"/>
      <c r="Q14" s="74">
        <f t="shared" si="0"/>
        <v>10</v>
      </c>
      <c r="R14" s="74">
        <f t="shared" si="1"/>
        <v>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859</v>
      </c>
      <c r="B15" s="374" t="s">
        <v>860</v>
      </c>
      <c r="C15" s="455" t="s">
        <v>861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3300</v>
      </c>
      <c r="E17" s="194">
        <f>SUM(E9:E16)</f>
        <v>0</v>
      </c>
      <c r="F17" s="194">
        <f>SUM(F9:F16)</f>
        <v>188</v>
      </c>
      <c r="G17" s="74">
        <f t="shared" si="2"/>
        <v>3112</v>
      </c>
      <c r="H17" s="75">
        <f>SUM(H9:H16)</f>
        <v>0</v>
      </c>
      <c r="I17" s="75">
        <f>SUM(I9:I16)</f>
        <v>0</v>
      </c>
      <c r="J17" s="74">
        <f t="shared" si="3"/>
        <v>3112</v>
      </c>
      <c r="K17" s="75">
        <f>SUM(K9:K16)</f>
        <v>1517</v>
      </c>
      <c r="L17" s="75">
        <f>SUM(L9:L16)</f>
        <v>87</v>
      </c>
      <c r="M17" s="75">
        <f>SUM(M9:M16)</f>
        <v>176</v>
      </c>
      <c r="N17" s="74">
        <f t="shared" si="4"/>
        <v>1428</v>
      </c>
      <c r="O17" s="75">
        <f>SUM(O9:O16)</f>
        <v>0</v>
      </c>
      <c r="P17" s="75">
        <f>SUM(P9:P16)</f>
        <v>0</v>
      </c>
      <c r="Q17" s="74">
        <f t="shared" si="5"/>
        <v>1428</v>
      </c>
      <c r="R17" s="74">
        <f t="shared" si="6"/>
        <v>1684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</v>
      </c>
      <c r="E22" s="189"/>
      <c r="F22" s="189"/>
      <c r="G22" s="74">
        <f t="shared" si="2"/>
        <v>2</v>
      </c>
      <c r="H22" s="65"/>
      <c r="I22" s="65"/>
      <c r="J22" s="74">
        <f t="shared" si="3"/>
        <v>2</v>
      </c>
      <c r="K22" s="65">
        <v>2</v>
      </c>
      <c r="L22" s="65"/>
      <c r="M22" s="65"/>
      <c r="N22" s="74">
        <f t="shared" si="4"/>
        <v>2</v>
      </c>
      <c r="O22" s="65"/>
      <c r="P22" s="65"/>
      <c r="Q22" s="74">
        <f t="shared" si="5"/>
        <v>2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74</v>
      </c>
      <c r="E23" s="189"/>
      <c r="F23" s="189"/>
      <c r="G23" s="74">
        <f t="shared" si="2"/>
        <v>74</v>
      </c>
      <c r="H23" s="65"/>
      <c r="I23" s="65"/>
      <c r="J23" s="74">
        <f t="shared" si="3"/>
        <v>74</v>
      </c>
      <c r="K23" s="65">
        <v>35</v>
      </c>
      <c r="L23" s="65">
        <v>3</v>
      </c>
      <c r="M23" s="65"/>
      <c r="N23" s="74">
        <f t="shared" si="4"/>
        <v>38</v>
      </c>
      <c r="O23" s="65"/>
      <c r="P23" s="65"/>
      <c r="Q23" s="74">
        <f t="shared" si="5"/>
        <v>38</v>
      </c>
      <c r="R23" s="74">
        <f t="shared" si="6"/>
        <v>36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76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76</v>
      </c>
      <c r="H25" s="66">
        <f t="shared" si="7"/>
        <v>0</v>
      </c>
      <c r="I25" s="66">
        <f t="shared" si="7"/>
        <v>0</v>
      </c>
      <c r="J25" s="67">
        <f t="shared" si="3"/>
        <v>76</v>
      </c>
      <c r="K25" s="66">
        <f t="shared" si="7"/>
        <v>37</v>
      </c>
      <c r="L25" s="66">
        <f t="shared" si="7"/>
        <v>3</v>
      </c>
      <c r="M25" s="66">
        <f t="shared" si="7"/>
        <v>0</v>
      </c>
      <c r="N25" s="67">
        <f t="shared" si="4"/>
        <v>40</v>
      </c>
      <c r="O25" s="66">
        <f t="shared" si="7"/>
        <v>0</v>
      </c>
      <c r="P25" s="66">
        <f t="shared" si="7"/>
        <v>0</v>
      </c>
      <c r="Q25" s="67">
        <f t="shared" si="5"/>
        <v>40</v>
      </c>
      <c r="R25" s="67">
        <f t="shared" si="6"/>
        <v>36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935</v>
      </c>
      <c r="E27" s="192">
        <f aca="true" t="shared" si="8" ref="E27:P27">SUM(E28:E31)</f>
        <v>9</v>
      </c>
      <c r="F27" s="192">
        <f t="shared" si="8"/>
        <v>0</v>
      </c>
      <c r="G27" s="71">
        <f t="shared" si="2"/>
        <v>944</v>
      </c>
      <c r="H27" s="70">
        <f t="shared" si="8"/>
        <v>0</v>
      </c>
      <c r="I27" s="70">
        <f t="shared" si="8"/>
        <v>0</v>
      </c>
      <c r="J27" s="71">
        <f t="shared" si="3"/>
        <v>944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944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112</v>
      </c>
      <c r="E30" s="189"/>
      <c r="F30" s="189"/>
      <c r="G30" s="74">
        <f t="shared" si="2"/>
        <v>112</v>
      </c>
      <c r="H30" s="72"/>
      <c r="I30" s="72"/>
      <c r="J30" s="74">
        <f t="shared" si="3"/>
        <v>112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112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823</v>
      </c>
      <c r="E31" s="189">
        <v>9</v>
      </c>
      <c r="F31" s="189"/>
      <c r="G31" s="74">
        <f t="shared" si="2"/>
        <v>832</v>
      </c>
      <c r="H31" s="72"/>
      <c r="I31" s="72"/>
      <c r="J31" s="74">
        <f t="shared" si="3"/>
        <v>832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832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3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3</v>
      </c>
      <c r="H32" s="73">
        <f t="shared" si="11"/>
        <v>0</v>
      </c>
      <c r="I32" s="73">
        <f t="shared" si="11"/>
        <v>0</v>
      </c>
      <c r="J32" s="74">
        <f t="shared" si="3"/>
        <v>3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3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>
        <v>3</v>
      </c>
      <c r="E35" s="189"/>
      <c r="F35" s="189"/>
      <c r="G35" s="74">
        <f t="shared" si="2"/>
        <v>3</v>
      </c>
      <c r="H35" s="72"/>
      <c r="I35" s="72"/>
      <c r="J35" s="74">
        <f t="shared" si="3"/>
        <v>3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3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938</v>
      </c>
      <c r="E38" s="194">
        <f aca="true" t="shared" si="12" ref="E38:P38">E27+E32+E37</f>
        <v>9</v>
      </c>
      <c r="F38" s="194">
        <f t="shared" si="12"/>
        <v>0</v>
      </c>
      <c r="G38" s="74">
        <f t="shared" si="2"/>
        <v>947</v>
      </c>
      <c r="H38" s="75">
        <f t="shared" si="12"/>
        <v>0</v>
      </c>
      <c r="I38" s="75">
        <f t="shared" si="12"/>
        <v>0</v>
      </c>
      <c r="J38" s="74">
        <f t="shared" si="3"/>
        <v>947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947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4314</v>
      </c>
      <c r="E40" s="438">
        <f>E17+E18+E19+E25+E38+E39</f>
        <v>9</v>
      </c>
      <c r="F40" s="438">
        <f aca="true" t="shared" si="13" ref="F40:R40">F17+F18+F19+F25+F38+F39</f>
        <v>188</v>
      </c>
      <c r="G40" s="438">
        <f t="shared" si="13"/>
        <v>4135</v>
      </c>
      <c r="H40" s="438">
        <f t="shared" si="13"/>
        <v>0</v>
      </c>
      <c r="I40" s="438">
        <f t="shared" si="13"/>
        <v>0</v>
      </c>
      <c r="J40" s="438">
        <f t="shared" si="13"/>
        <v>4135</v>
      </c>
      <c r="K40" s="438">
        <f t="shared" si="13"/>
        <v>1554</v>
      </c>
      <c r="L40" s="438">
        <f t="shared" si="13"/>
        <v>90</v>
      </c>
      <c r="M40" s="438">
        <f t="shared" si="13"/>
        <v>176</v>
      </c>
      <c r="N40" s="438">
        <f t="shared" si="13"/>
        <v>1468</v>
      </c>
      <c r="O40" s="438">
        <f t="shared" si="13"/>
        <v>0</v>
      </c>
      <c r="P40" s="438">
        <f t="shared" si="13"/>
        <v>0</v>
      </c>
      <c r="Q40" s="438">
        <f t="shared" si="13"/>
        <v>1468</v>
      </c>
      <c r="R40" s="438">
        <f t="shared" si="13"/>
        <v>2667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453" t="s">
        <v>874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4"/>
      <c r="L44" s="604"/>
      <c r="M44" s="604"/>
      <c r="N44" s="604"/>
      <c r="O44" s="593" t="s">
        <v>782</v>
      </c>
      <c r="P44" s="594"/>
      <c r="Q44" s="594"/>
      <c r="R44" s="594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5905511811023623" bottom="0.41" header="0.3937007874015748" footer="0.28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3">
      <selection activeCell="AD97" sqref="AD97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610</v>
      </c>
      <c r="B1" s="612"/>
      <c r="C1" s="612"/>
      <c r="D1" s="612"/>
      <c r="E1" s="612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384</v>
      </c>
      <c r="B3" s="615" t="str">
        <f>'справка №1-БАЛАНС'!E3</f>
        <v>АУТОБОХЕМИЯ АД</v>
      </c>
      <c r="C3" s="616"/>
      <c r="D3" s="525" t="s">
        <v>2</v>
      </c>
      <c r="E3" s="107">
        <f>'справка №1-БАЛАНС'!H3</f>
        <v>117019045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3" t="str">
        <f>'справка №1-БАЛАНС'!E5</f>
        <v>01.01.2011-31.03.2011</v>
      </c>
      <c r="C4" s="614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611</v>
      </c>
      <c r="B5" s="495"/>
      <c r="C5" s="496"/>
      <c r="D5" s="107"/>
      <c r="E5" s="497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8773</v>
      </c>
      <c r="D16" s="119">
        <f>+D17+D18</f>
        <v>0</v>
      </c>
      <c r="E16" s="120">
        <f t="shared" si="0"/>
        <v>8773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8773</v>
      </c>
      <c r="D17" s="108"/>
      <c r="E17" s="120">
        <f t="shared" si="0"/>
        <v>8773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8773</v>
      </c>
      <c r="D19" s="104">
        <f>D11+D15+D16</f>
        <v>0</v>
      </c>
      <c r="E19" s="118">
        <f>E11+E15+E16</f>
        <v>8773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4675</v>
      </c>
      <c r="D24" s="119">
        <f>SUM(D25:D27)</f>
        <v>4675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4675</v>
      </c>
      <c r="D27" s="108">
        <v>4675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87</v>
      </c>
      <c r="D28" s="108">
        <v>87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2</v>
      </c>
      <c r="D29" s="108">
        <v>2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487</v>
      </c>
      <c r="D30" s="108">
        <v>487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72</v>
      </c>
      <c r="D31" s="108">
        <v>72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927</v>
      </c>
      <c r="D33" s="105">
        <f>SUM(D34:D37)</f>
        <v>927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29</v>
      </c>
      <c r="D34" s="108">
        <v>29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898</v>
      </c>
      <c r="D35" s="108">
        <v>898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159</v>
      </c>
      <c r="D38" s="105">
        <f>SUM(D39:D42)</f>
        <v>159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159</v>
      </c>
      <c r="D42" s="108">
        <v>159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6409</v>
      </c>
      <c r="D43" s="104">
        <f>D24+D28+D29+D31+D30+D32+D33+D38</f>
        <v>6409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15182</v>
      </c>
      <c r="D44" s="103">
        <f>D43+D21+D19+D9</f>
        <v>6409</v>
      </c>
      <c r="E44" s="118">
        <f>E43+E21+E19+E9</f>
        <v>8773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2377</v>
      </c>
      <c r="D56" s="103">
        <f>D57+D59</f>
        <v>0</v>
      </c>
      <c r="E56" s="119">
        <f t="shared" si="1"/>
        <v>2377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2377</v>
      </c>
      <c r="D57" s="108"/>
      <c r="E57" s="119">
        <f t="shared" si="1"/>
        <v>2377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2377</v>
      </c>
      <c r="D66" s="103">
        <f>D52+D56+D61+D62+D63+D64</f>
        <v>0</v>
      </c>
      <c r="E66" s="119">
        <f t="shared" si="1"/>
        <v>2377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2850</v>
      </c>
      <c r="D85" s="104">
        <f>SUM(D86:D90)+D94</f>
        <v>2850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2717</v>
      </c>
      <c r="D87" s="108">
        <v>2717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84</v>
      </c>
      <c r="D88" s="108">
        <v>84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44</v>
      </c>
      <c r="D89" s="108">
        <v>44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4</v>
      </c>
      <c r="D94" s="108">
        <v>4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475</v>
      </c>
      <c r="D95" s="108">
        <v>475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3325</v>
      </c>
      <c r="D96" s="104">
        <f>D85+D80+D75+D71+D95</f>
        <v>3325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5702</v>
      </c>
      <c r="D97" s="104">
        <f>D96+D68+D66</f>
        <v>3325</v>
      </c>
      <c r="E97" s="104">
        <f>E96+E68+E66</f>
        <v>2377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781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">
        <v>870</v>
      </c>
      <c r="B109" s="610"/>
      <c r="C109" s="610" t="s">
        <v>382</v>
      </c>
      <c r="D109" s="610"/>
      <c r="E109" s="610"/>
      <c r="F109" s="61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9" t="s">
        <v>782</v>
      </c>
      <c r="D111" s="609"/>
      <c r="E111" s="609"/>
      <c r="F111" s="60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91:D95 C39:D42 C53:D55 F53:F55 C57:D65 F57:F65 C68:D68 F68 C72:D74 F72:F74 C76:D79 F76:F79 C81:D84 F81:F84 C102:E104 F86:F89 C34:D37 F91:F95 C86:D89">
      <formula1>0</formula1>
      <formula2>9999999999999990</formula2>
    </dataValidation>
  </dataValidations>
  <printOptions horizontalCentered="1"/>
  <pageMargins left="0.5118110236220472" right="0.3937007874015748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A34" sqref="A34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384</v>
      </c>
      <c r="B4" s="617" t="str">
        <f>'справка №1-БАЛАНС'!E3</f>
        <v>АУТОБОХЕМИЯ АД</v>
      </c>
      <c r="C4" s="617"/>
      <c r="D4" s="617"/>
      <c r="E4" s="617"/>
      <c r="F4" s="617"/>
      <c r="G4" s="623" t="s">
        <v>2</v>
      </c>
      <c r="H4" s="623"/>
      <c r="I4" s="499">
        <f>'справка №1-БАЛАНС'!H3</f>
        <v>117019045</v>
      </c>
    </row>
    <row r="5" spans="1:9" ht="15">
      <c r="A5" s="500" t="s">
        <v>5</v>
      </c>
      <c r="B5" s="618" t="str">
        <f>'справка №1-БАЛАНС'!E5</f>
        <v>01.01.2011-31.03.2011</v>
      </c>
      <c r="C5" s="618"/>
      <c r="D5" s="618"/>
      <c r="E5" s="618"/>
      <c r="F5" s="618"/>
      <c r="G5" s="621" t="s">
        <v>4</v>
      </c>
      <c r="H5" s="622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785</v>
      </c>
    </row>
    <row r="7" spans="1:9" s="519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795</v>
      </c>
      <c r="B19" s="90" t="s">
        <v>805</v>
      </c>
      <c r="C19" s="98">
        <v>11</v>
      </c>
      <c r="D19" s="98"/>
      <c r="E19" s="98"/>
      <c r="F19" s="98">
        <v>11</v>
      </c>
      <c r="G19" s="98"/>
      <c r="H19" s="98"/>
      <c r="I19" s="434">
        <f t="shared" si="0"/>
        <v>11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818</v>
      </c>
      <c r="C26" s="85">
        <f aca="true" t="shared" si="2" ref="C26:H26">SUM(C19:C25)</f>
        <v>11</v>
      </c>
      <c r="D26" s="85">
        <f t="shared" si="2"/>
        <v>0</v>
      </c>
      <c r="E26" s="85">
        <f t="shared" si="2"/>
        <v>0</v>
      </c>
      <c r="F26" s="85">
        <f t="shared" si="2"/>
        <v>11</v>
      </c>
      <c r="G26" s="85">
        <f t="shared" si="2"/>
        <v>0</v>
      </c>
      <c r="H26" s="85">
        <f t="shared" si="2"/>
        <v>0</v>
      </c>
      <c r="I26" s="434">
        <f t="shared" si="0"/>
        <v>11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53" t="s">
        <v>875</v>
      </c>
      <c r="B30" s="620"/>
      <c r="C30" s="620"/>
      <c r="D30" s="458" t="s">
        <v>820</v>
      </c>
      <c r="E30" s="619"/>
      <c r="F30" s="619"/>
      <c r="G30" s="619"/>
      <c r="H30" s="420" t="s">
        <v>782</v>
      </c>
      <c r="I30" s="619"/>
      <c r="J30" s="619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" right="0" top="0.551181102362205" bottom="0.47244094488189" header="0.511811023622047" footer="0.511811023622047"/>
  <pageSetup fitToHeight="1" fitToWidth="1" horizontalDpi="300" verticalDpi="300" orientation="landscape" paperSize="9" scale="86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4"/>
  <sheetViews>
    <sheetView tabSelected="1" workbookViewId="0" topLeftCell="A1">
      <selection activeCell="A45" sqref="A45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16.87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4" t="str">
        <f>'справка №1-БАЛАНС'!E3</f>
        <v>АУТОБОХЕМИЯ АД</v>
      </c>
      <c r="C5" s="624"/>
      <c r="D5" s="624"/>
      <c r="E5" s="569" t="s">
        <v>2</v>
      </c>
      <c r="F5" s="451">
        <f>'справка №1-БАЛАНС'!H3</f>
        <v>117019045</v>
      </c>
    </row>
    <row r="6" spans="1:13" ht="15" customHeight="1">
      <c r="A6" s="27" t="s">
        <v>823</v>
      </c>
      <c r="B6" s="625" t="str">
        <f>'справка №1-БАЛАНС'!E5</f>
        <v>01.01.2011-31.03.2011</v>
      </c>
      <c r="C6" s="625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63.7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16" ht="11.25" customHeight="1">
      <c r="A13" s="38" t="s">
        <v>565</v>
      </c>
      <c r="B13" s="39" t="s">
        <v>832</v>
      </c>
      <c r="C13" s="429">
        <f>SUM(C12:C12)</f>
        <v>0</v>
      </c>
      <c r="D13" s="429"/>
      <c r="E13" s="429">
        <f>SUM(E12:E12)</f>
        <v>0</v>
      </c>
      <c r="F13" s="442">
        <f>SUM(F12:F12)</f>
        <v>0</v>
      </c>
      <c r="G13" s="515"/>
      <c r="H13" s="515"/>
      <c r="I13" s="515"/>
      <c r="J13" s="515"/>
      <c r="K13" s="515"/>
      <c r="L13" s="515"/>
      <c r="M13" s="515"/>
      <c r="N13" s="515"/>
      <c r="O13" s="515"/>
      <c r="P13" s="515"/>
    </row>
    <row r="14" spans="1:6" ht="16.5" customHeight="1">
      <c r="A14" s="36" t="s">
        <v>833</v>
      </c>
      <c r="B14" s="40"/>
      <c r="C14" s="429"/>
      <c r="D14" s="429"/>
      <c r="E14" s="429"/>
      <c r="F14" s="442"/>
    </row>
    <row r="15" spans="1:6" ht="12.75">
      <c r="A15" s="36" t="s">
        <v>544</v>
      </c>
      <c r="B15" s="40"/>
      <c r="C15" s="441"/>
      <c r="D15" s="441"/>
      <c r="E15" s="441"/>
      <c r="F15" s="443">
        <f>C15-E15</f>
        <v>0</v>
      </c>
    </row>
    <row r="16" spans="1:16" ht="15" customHeight="1">
      <c r="A16" s="38" t="s">
        <v>582</v>
      </c>
      <c r="B16" s="39" t="s">
        <v>834</v>
      </c>
      <c r="C16" s="429">
        <f>SUM(C15:C15)</f>
        <v>0</v>
      </c>
      <c r="D16" s="429"/>
      <c r="E16" s="429">
        <f>SUM(E15:E15)</f>
        <v>0</v>
      </c>
      <c r="F16" s="442">
        <f>SUM(F15:F15)</f>
        <v>0</v>
      </c>
      <c r="G16" s="515"/>
      <c r="H16" s="515"/>
      <c r="I16" s="515"/>
      <c r="J16" s="515"/>
      <c r="K16" s="515"/>
      <c r="L16" s="515"/>
      <c r="M16" s="515"/>
      <c r="N16" s="515"/>
      <c r="O16" s="515"/>
      <c r="P16" s="515"/>
    </row>
    <row r="17" spans="1:6" ht="12.75" customHeight="1">
      <c r="A17" s="36" t="s">
        <v>835</v>
      </c>
      <c r="B17" s="40"/>
      <c r="C17" s="429"/>
      <c r="D17" s="429"/>
      <c r="E17" s="429"/>
      <c r="F17" s="442"/>
    </row>
    <row r="18" spans="1:6" ht="12.75">
      <c r="A18" s="36" t="s">
        <v>868</v>
      </c>
      <c r="B18" s="40"/>
      <c r="C18" s="441">
        <v>112</v>
      </c>
      <c r="D18" s="441">
        <v>30</v>
      </c>
      <c r="E18" s="441"/>
      <c r="F18" s="443">
        <f>C18-E18</f>
        <v>112</v>
      </c>
    </row>
    <row r="19" spans="1:16" ht="12" customHeight="1">
      <c r="A19" s="38" t="s">
        <v>601</v>
      </c>
      <c r="B19" s="39" t="s">
        <v>836</v>
      </c>
      <c r="C19" s="429">
        <f>SUM(C18:C18)</f>
        <v>112</v>
      </c>
      <c r="D19" s="429"/>
      <c r="E19" s="429">
        <f>SUM(E18:E18)</f>
        <v>0</v>
      </c>
      <c r="F19" s="442">
        <f>SUM(F18:F18)</f>
        <v>112</v>
      </c>
      <c r="G19" s="515"/>
      <c r="H19" s="515"/>
      <c r="I19" s="515"/>
      <c r="J19" s="515"/>
      <c r="K19" s="515"/>
      <c r="L19" s="515"/>
      <c r="M19" s="515"/>
      <c r="N19" s="515"/>
      <c r="O19" s="515"/>
      <c r="P19" s="515"/>
    </row>
    <row r="20" spans="1:6" ht="18.75" customHeight="1">
      <c r="A20" s="36" t="s">
        <v>837</v>
      </c>
      <c r="B20" s="40"/>
      <c r="C20" s="429"/>
      <c r="D20" s="429"/>
      <c r="E20" s="429"/>
      <c r="F20" s="442"/>
    </row>
    <row r="21" spans="1:6" ht="12.75">
      <c r="A21" s="36" t="s">
        <v>867</v>
      </c>
      <c r="B21" s="40"/>
      <c r="C21" s="441">
        <v>668</v>
      </c>
      <c r="D21" s="441">
        <v>7</v>
      </c>
      <c r="E21" s="441"/>
      <c r="F21" s="443">
        <f>C21-E21</f>
        <v>668</v>
      </c>
    </row>
    <row r="22" spans="1:6" ht="12.75">
      <c r="A22" s="36" t="s">
        <v>866</v>
      </c>
      <c r="B22" s="40"/>
      <c r="C22" s="441">
        <v>158</v>
      </c>
      <c r="D22" s="441">
        <v>2.1</v>
      </c>
      <c r="E22" s="441"/>
      <c r="F22" s="443"/>
    </row>
    <row r="23" spans="1:6" ht="12.75">
      <c r="A23" s="36" t="s">
        <v>869</v>
      </c>
      <c r="B23" s="40"/>
      <c r="C23" s="441">
        <v>5</v>
      </c>
      <c r="D23" s="441">
        <v>2</v>
      </c>
      <c r="E23" s="441"/>
      <c r="F23" s="443"/>
    </row>
    <row r="24" spans="1:6" ht="12.75">
      <c r="A24" s="36" t="s">
        <v>877</v>
      </c>
      <c r="B24" s="40"/>
      <c r="C24" s="441">
        <v>1</v>
      </c>
      <c r="D24" s="441"/>
      <c r="E24" s="441"/>
      <c r="F24" s="443"/>
    </row>
    <row r="25" spans="1:6" ht="13.5">
      <c r="A25" s="38" t="s">
        <v>838</v>
      </c>
      <c r="B25" s="39" t="s">
        <v>839</v>
      </c>
      <c r="C25" s="429">
        <f>SUM(C21:C24)</f>
        <v>832</v>
      </c>
      <c r="D25" s="429"/>
      <c r="E25" s="429">
        <f>SUM(E21:E21)</f>
        <v>0</v>
      </c>
      <c r="F25" s="442">
        <f>SUM(F21:F21)</f>
        <v>668</v>
      </c>
    </row>
    <row r="26" spans="1:6" ht="13.5">
      <c r="A26" s="41" t="s">
        <v>840</v>
      </c>
      <c r="B26" s="39" t="s">
        <v>841</v>
      </c>
      <c r="C26" s="429">
        <f>C25+C19+C16+C13</f>
        <v>944</v>
      </c>
      <c r="D26" s="429"/>
      <c r="E26" s="429">
        <f>E25+E19+E16+E13</f>
        <v>0</v>
      </c>
      <c r="F26" s="442">
        <f>F25+F19+F16+F13</f>
        <v>780</v>
      </c>
    </row>
    <row r="27" spans="1:6" ht="12.75">
      <c r="A27" s="34" t="s">
        <v>842</v>
      </c>
      <c r="B27" s="39"/>
      <c r="C27" s="429"/>
      <c r="D27" s="429"/>
      <c r="E27" s="429"/>
      <c r="F27" s="442"/>
    </row>
    <row r="28" spans="1:6" ht="12.75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831</v>
      </c>
      <c r="B29" s="40"/>
      <c r="C29" s="441"/>
      <c r="D29" s="441"/>
      <c r="E29" s="441"/>
      <c r="F29" s="443">
        <f>C29-E29</f>
        <v>0</v>
      </c>
    </row>
    <row r="30" spans="1:6" ht="13.5">
      <c r="A30" s="38" t="s">
        <v>565</v>
      </c>
      <c r="B30" s="39" t="s">
        <v>843</v>
      </c>
      <c r="C30" s="429">
        <f>SUM(C29:C29)</f>
        <v>0</v>
      </c>
      <c r="D30" s="429"/>
      <c r="E30" s="429">
        <f>SUM(E29:E29)</f>
        <v>0</v>
      </c>
      <c r="F30" s="442">
        <f>SUM(F29:F29)</f>
        <v>0</v>
      </c>
    </row>
    <row r="31" spans="1:6" ht="12.75">
      <c r="A31" s="36" t="s">
        <v>833</v>
      </c>
      <c r="B31" s="40"/>
      <c r="C31" s="429"/>
      <c r="D31" s="429"/>
      <c r="E31" s="429"/>
      <c r="F31" s="442"/>
    </row>
    <row r="32" spans="1:6" ht="12.75">
      <c r="A32" s="36" t="s">
        <v>544</v>
      </c>
      <c r="B32" s="40"/>
      <c r="C32" s="441"/>
      <c r="D32" s="441"/>
      <c r="E32" s="441"/>
      <c r="F32" s="443">
        <f>C32-E32</f>
        <v>0</v>
      </c>
    </row>
    <row r="33" spans="1:6" ht="13.5">
      <c r="A33" s="38" t="s">
        <v>582</v>
      </c>
      <c r="B33" s="39" t="s">
        <v>844</v>
      </c>
      <c r="C33" s="429">
        <f>SUM(C32:C32)</f>
        <v>0</v>
      </c>
      <c r="D33" s="429"/>
      <c r="E33" s="429">
        <f>SUM(E32:E32)</f>
        <v>0</v>
      </c>
      <c r="F33" s="442">
        <f>SUM(F32:F32)</f>
        <v>0</v>
      </c>
    </row>
    <row r="34" spans="1:6" ht="12.75">
      <c r="A34" s="36" t="s">
        <v>835</v>
      </c>
      <c r="B34" s="40"/>
      <c r="C34" s="429"/>
      <c r="D34" s="429"/>
      <c r="E34" s="429"/>
      <c r="F34" s="442"/>
    </row>
    <row r="35" spans="1:6" ht="12.75">
      <c r="A35" s="36" t="s">
        <v>544</v>
      </c>
      <c r="B35" s="40"/>
      <c r="C35" s="441"/>
      <c r="D35" s="441"/>
      <c r="E35" s="441"/>
      <c r="F35" s="443">
        <f>C35-E35</f>
        <v>0</v>
      </c>
    </row>
    <row r="36" spans="1:6" ht="13.5">
      <c r="A36" s="38" t="s">
        <v>601</v>
      </c>
      <c r="B36" s="39" t="s">
        <v>845</v>
      </c>
      <c r="C36" s="429">
        <f>SUM(C35:C35)</f>
        <v>0</v>
      </c>
      <c r="D36" s="429"/>
      <c r="E36" s="429">
        <f>SUM(E35:E35)</f>
        <v>0</v>
      </c>
      <c r="F36" s="442">
        <f>SUM(F35:F35)</f>
        <v>0</v>
      </c>
    </row>
    <row r="37" spans="1:6" ht="12.75">
      <c r="A37" s="36" t="s">
        <v>837</v>
      </c>
      <c r="B37" s="40"/>
      <c r="C37" s="429"/>
      <c r="D37" s="429"/>
      <c r="E37" s="429"/>
      <c r="F37" s="442"/>
    </row>
    <row r="38" spans="1:6" ht="12.75">
      <c r="A38" s="36" t="s">
        <v>544</v>
      </c>
      <c r="B38" s="40"/>
      <c r="C38" s="441"/>
      <c r="D38" s="441"/>
      <c r="E38" s="441"/>
      <c r="F38" s="443">
        <f>C38-E38</f>
        <v>0</v>
      </c>
    </row>
    <row r="39" spans="1:6" ht="13.5">
      <c r="A39" s="38" t="s">
        <v>838</v>
      </c>
      <c r="B39" s="39" t="s">
        <v>846</v>
      </c>
      <c r="C39" s="429">
        <f>SUM(C38:C38)</f>
        <v>0</v>
      </c>
      <c r="D39" s="429"/>
      <c r="E39" s="429">
        <f>SUM(E38:E38)</f>
        <v>0</v>
      </c>
      <c r="F39" s="442">
        <f>SUM(F38:F38)</f>
        <v>0</v>
      </c>
    </row>
    <row r="40" spans="1:6" ht="13.5">
      <c r="A40" s="41" t="s">
        <v>847</v>
      </c>
      <c r="B40" s="39" t="s">
        <v>848</v>
      </c>
      <c r="C40" s="429">
        <f>C39+C36+C33+C30</f>
        <v>0</v>
      </c>
      <c r="D40" s="429"/>
      <c r="E40" s="429">
        <f>E39+E36+E33+E30</f>
        <v>0</v>
      </c>
      <c r="F40" s="442">
        <f>F39+F36+F33+F30</f>
        <v>0</v>
      </c>
    </row>
    <row r="41" spans="1:6" ht="12.75">
      <c r="A41" s="42"/>
      <c r="B41" s="43"/>
      <c r="C41" s="44"/>
      <c r="D41" s="44"/>
      <c r="E41" s="44"/>
      <c r="F41" s="44"/>
    </row>
    <row r="42" spans="1:6" ht="12.75">
      <c r="A42" s="453" t="s">
        <v>876</v>
      </c>
      <c r="B42" s="452"/>
      <c r="C42" s="626" t="s">
        <v>849</v>
      </c>
      <c r="D42" s="626"/>
      <c r="E42" s="626"/>
      <c r="F42" s="626"/>
    </row>
    <row r="43" spans="1:6" ht="12.75">
      <c r="A43" s="516"/>
      <c r="B43" s="517"/>
      <c r="C43" s="516"/>
      <c r="D43" s="516"/>
      <c r="E43" s="516"/>
      <c r="F43" s="516"/>
    </row>
    <row r="44" spans="1:6" ht="12.75">
      <c r="A44" s="516"/>
      <c r="B44" s="517"/>
      <c r="C44" s="626" t="s">
        <v>857</v>
      </c>
      <c r="D44" s="626"/>
      <c r="E44" s="626"/>
      <c r="F44" s="626"/>
    </row>
    <row r="45" spans="3:5" ht="12.75">
      <c r="C45" s="516"/>
      <c r="E45" s="516"/>
    </row>
    <row r="46" ht="12" customHeight="1"/>
    <row r="51" ht="12" customHeight="1"/>
    <row r="53" spans="7:16" ht="17.25" customHeight="1">
      <c r="G53" s="515"/>
      <c r="H53" s="515"/>
      <c r="I53" s="515"/>
      <c r="J53" s="515"/>
      <c r="K53" s="515"/>
      <c r="L53" s="515"/>
      <c r="M53" s="515"/>
      <c r="N53" s="515"/>
      <c r="O53" s="515"/>
      <c r="P53" s="515"/>
    </row>
    <row r="54" spans="7:16" ht="19.5" customHeight="1">
      <c r="G54" s="515"/>
      <c r="H54" s="515"/>
      <c r="I54" s="515"/>
      <c r="J54" s="515"/>
      <c r="K54" s="515"/>
      <c r="L54" s="515"/>
      <c r="M54" s="515"/>
      <c r="N54" s="515"/>
      <c r="O54" s="515"/>
      <c r="P54" s="515"/>
    </row>
    <row r="55" ht="19.5" customHeight="1"/>
  </sheetData>
  <sheetProtection/>
  <mergeCells count="4">
    <mergeCell ref="B5:D5"/>
    <mergeCell ref="B6:C6"/>
    <mergeCell ref="C44:F44"/>
    <mergeCell ref="C42:F4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2 C15:F15 C18:F18 C21:F24 C29:F29 C32:F32 C35:F35 C38:F3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mm</cp:lastModifiedBy>
  <cp:lastPrinted>2011-04-28T10:41:54Z</cp:lastPrinted>
  <dcterms:created xsi:type="dcterms:W3CDTF">2000-06-29T12:02:40Z</dcterms:created>
  <dcterms:modified xsi:type="dcterms:W3CDTF">2011-04-29T13:13:48Z</dcterms:modified>
  <cp:category/>
  <cp:version/>
  <cp:contentType/>
  <cp:contentStatus/>
</cp:coreProperties>
</file>