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<sst xmlns="http://schemas.openxmlformats.org/spreadsheetml/2006/main" count="1060" uniqueCount="874">
  <si>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</si>
  <si>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</si>
  <si>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</si>
  <si>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</si>
  <si>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</si>
  <si>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</si>
  <si>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</si>
  <si>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</si>
  <si>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</si>
  <si>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</si>
  <si>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</si>
  <si>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</si>
  <si>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</si>
  <si>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</si>
  <si>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</si>
  <si>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</si>
  <si>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</si>
  <si>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</si>
  <si>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</si>
  <si>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</si>
  <si>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</si>
  <si>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</si>
  <si>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</si>
  <si>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</si>
  <si>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</si>
  <si>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</si>
  <si>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</si>
  <si>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</si>
  <si>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</si>
  <si>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</si>
  <si>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</si>
  <si>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</si>
  <si>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</si>
  <si>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</si>
  <si>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</si>
  <si>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</si>
  <si>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</si>
  <si>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</si>
  <si>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</si>
  <si>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</si>
  <si>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</si>
  <si>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</si>
  <si>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</si>
  <si>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</si>
  <si>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</si>
  <si>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</si>
  <si>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</si>
  <si>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</si>
  <si>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</si>
  <si>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</si>
  <si>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</si>
  <si>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</si>
  <si>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</si>
  <si>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</si>
  <si>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</si>
  <si>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</si>
  <si>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</si>
  <si>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</si>
  <si>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</si>
  <si>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</si>
  <si>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</si>
  <si>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</si>
  <si>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</si>
  <si>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</si>
  <si>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</si>
  <si>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</si>
  <si>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</si>
  <si>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</si>
  <si>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</si>
  <si>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</si>
  <si>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</si>
  <si>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</si>
  <si>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</si>
  <si>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</si>
  <si>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</si>
  <si>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</si>
  <si>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</si>
  <si>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</si>
  <si>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</si>
  <si>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</si>
  <si>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</si>
  <si>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</si>
  <si>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</si>
  <si>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</si>
  <si>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</si>
  <si>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</si>
  <si>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</si>
  <si>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</si>
  <si>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</si>
  <si>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</si>
  <si>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</si>
  <si>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</si>
  <si>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</si>
  <si>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</si>
  <si>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</si>
  <si>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</si>
  <si>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</si>
  <si>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</si>
  <si>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</si>
  <si>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</si>
  <si>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</si>
  <si>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</si>
  <si>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</si>
  <si>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</si>
  <si>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</si>
  <si>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</si>
  <si>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</si>
  <si>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</si>
  <si>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</si>
  <si>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</si>
  <si>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</si>
  <si>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</si>
  <si>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</si>
  <si>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</si>
  <si>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</si>
  <si>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</si>
  <si>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</si>
  <si>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</si>
  <si>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</si>
  <si>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</si>
  <si>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</si>
  <si>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</si>
  <si>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</si>
  <si>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</si>
  <si>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</si>
  <si>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</si>
  <si>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</si>
  <si>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</si>
  <si>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</si>
  <si>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</si>
  <si>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</si>
  <si>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</si>
  <si>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</si>
  <si>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</si>
  <si>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</si>
  <si>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</si>
  <si>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</si>
  <si>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</si>
  <si>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</si>
  <si>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</si>
  <si>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</si>
  <si>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</si>
  <si>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</si>
  <si>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</si>
  <si>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</si>
  <si>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</si>
  <si>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</si>
  <si>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</si>
  <si>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</si>
  <si>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</si>
  <si>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</si>
  <si>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</si>
  <si>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</si>
  <si>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</si>
  <si>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</si>
  <si>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</si>
  <si>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</si>
  <si>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</si>
  <si>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</si>
  <si>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</si>
  <si>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</si>
  <si>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</si>
  <si>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</si>
  <si>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</si>
  <si>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</si>
  <si>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</si>
  <si>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</si>
  <si>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</si>
  <si>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</si>
  <si>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</si>
  <si>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</si>
  <si>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</si>
  <si>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</si>
  <si>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</si>
  <si>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</si>
  <si>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</si>
  <si>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</si>
  <si>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</si>
  <si>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</si>
  <si>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</si>
  <si>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</si>
  <si>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</si>
  <si>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</si>
  <si>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</si>
  <si>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</si>
  <si>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</si>
  <si>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</si>
  <si>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</si>
  <si>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</si>
  <si>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</si>
  <si>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</si>
  <si>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</si>
  <si>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</si>
  <si>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</si>
  <si>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</si>
  <si>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</si>
  <si>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</si>
  <si>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</si>
  <si>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</si>
  <si>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</si>
  <si>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</si>
  <si>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</si>
  <si>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</si>
  <si>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</si>
  <si>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</si>
  <si>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</si>
  <si>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</si>
  <si>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</si>
  <si>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</si>
  <si>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</si>
  <si>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</si>
  <si>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</si>
  <si>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</si>
  <si>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</si>
  <si>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</si>
  <si>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</si>
  <si>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</si>
  <si>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</si>
  <si>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</si>
  <si>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</si>
  <si>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</si>
  <si>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</si>
  <si>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</si>
  <si>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</si>
  <si>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</si>
  <si>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</si>
  <si>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</si>
  <si>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</si>
  <si>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</si>
  <si>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</si>
  <si>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</si>
  <si>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</si>
  <si>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</si>
  <si>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</si>
  <si>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</si>
  <si>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</si>
  <si>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</si>
  <si>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</si>
  <si>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</si>
  <si>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</si>
  <si>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</si>
  <si>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</si>
  <si>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</si>
  <si>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</si>
  <si>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</si>
  <si>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</si>
  <si>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</si>
  <si>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</si>
  <si>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</si>
  <si>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</si>
  <si>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</si>
  <si>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</si>
  <si>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</si>
  <si>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</si>
  <si>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</si>
  <si>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</si>
  <si>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</si>
  <si>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</si>
  <si>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</si>
  <si>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</si>
  <si>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</si>
  <si>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</si>
  <si>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</si>
  <si>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</si>
  <si>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</si>
  <si>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</si>
  <si>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</si>
  <si>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</si>
  <si>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</si>
  <si>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</si>
  <si>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</si>
  <si>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</si>
  <si>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</si>
  <si>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</si>
  <si>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</si>
  <si>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</si>
  <si>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</si>
  <si>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</si>
  <si>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</si>
  <si>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</si>
  <si>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</si>
  <si>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</si>
  <si>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</si>
  <si>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</si>
  <si>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</si>
  <si>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</si>
  <si>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</si>
  <si>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</si>
  <si>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</si>
  <si>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</si>
  <si>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</si>
  <si>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</si>
  <si>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</si>
  <si>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</si>
  <si>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</si>
  <si>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</si>
  <si>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</si>
  <si>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</si>
  <si>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</si>
  <si>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</si>
  <si>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</si>
  <si>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</si>
  <si>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</si>
  <si>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</si>
  <si>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</si>
  <si>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</si>
  <si>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</si>
  <si>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</si>
  <si>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</si>
  <si>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</si>
  <si>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</si>
  <si>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</si>
  <si>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</si>
  <si>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</si>
  <si>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</si>
  <si>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</si>
  <si>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</si>
  <si>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</si>
  <si>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</si>
  <si>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</si>
  <si>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</si>
  <si>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</si>
  <si>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</si>
  <si>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</si>
  <si>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</si>
  <si>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</si>
  <si>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</si>
  <si>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</si>
  <si>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</si>
  <si>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</si>
  <si>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</si>
  <si>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</si>
  <si>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</si>
  <si>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</si>
  <si>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</si>
  <si>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</si>
  <si>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</si>
  <si>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</si>
  <si>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</si>
  <si>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</si>
  <si>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</si>
  <si>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</si>
  <si>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</si>
  <si>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</si>
  <si>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</si>
  <si>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</si>
  <si>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</si>
  <si>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</si>
  <si>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</si>
  <si>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</si>
  <si>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</si>
  <si>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</si>
  <si>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</si>
  <si>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</si>
  <si>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</si>
  <si>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</si>
  <si>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</si>
  <si>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</si>
  <si>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</si>
  <si>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</si>
  <si>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</si>
  <si>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</si>
  <si>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</si>
  <si>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</si>
  <si>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</si>
  <si>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</si>
  <si>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</si>
  <si>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</si>
  <si>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</si>
  <si>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</si>
  <si>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</si>
  <si>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</si>
  <si>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</si>
  <si>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</si>
  <si>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</si>
  <si>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</si>
  <si>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</si>
  <si>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</si>
  <si>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</si>
  <si>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</si>
  <si>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</si>
  <si>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</si>
  <si>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</si>
  <si>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</si>
  <si>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</si>
  <si>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</si>
  <si>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</si>
  <si>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</si>
  <si>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</si>
  <si>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</si>
  <si>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</si>
  <si>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</si>
  <si>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</si>
  <si>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</si>
  <si>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</si>
  <si>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</si>
  <si>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</si>
  <si>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</si>
  <si>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</si>
  <si>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</si>
  <si>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</si>
  <si>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</si>
  <si>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</si>
  <si>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</si>
  <si>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</si>
  <si>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</si>
  <si>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</si>
  <si>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</si>
  <si>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</si>
  <si>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</si>
  <si>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</si>
  <si>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</si>
  <si>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</si>
  <si>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</si>
  <si>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</si>
  <si>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</si>
  <si>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</si>
  <si>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</si>
  <si>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</si>
  <si>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</si>
  <si>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</si>
  <si>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</si>
  <si>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</si>
  <si>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</si>
  <si>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</si>
  <si>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</si>
  <si>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</si>
  <si>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</si>
  <si>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</si>
  <si>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</si>
  <si>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</si>
  <si>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</si>
  <si>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</si>
  <si>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</si>
  <si>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</si>
  <si>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</si>
  <si>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</si>
  <si>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</si>
  <si>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</si>
  <si>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</si>
  <si>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</si>
  <si>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</si>
  <si>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</si>
  <si>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</si>
  <si>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</si>
  <si>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</si>
  <si>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</si>
  <si>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</si>
  <si>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</si>
  <si>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</si>
  <si>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</si>
  <si>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</si>
  <si>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</si>
  <si>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</si>
  <si>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</si>
  <si>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</si>
  <si>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</si>
  <si>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</si>
  <si>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</si>
  <si>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</si>
  <si>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</si>
  <si>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</si>
  <si>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</si>
  <si>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</si>
  <si>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</si>
  <si>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</si>
  <si>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</si>
  <si>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</si>
  <si>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</si>
  <si>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</si>
  <si>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</si>
  <si>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</si>
  <si>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</si>
  <si>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</si>
  <si>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</si>
  <si>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</si>
  <si>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</si>
  <si>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</si>
  <si>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</si>
  <si>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</si>
  <si>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</si>
  <si>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</si>
  <si>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</si>
  <si>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</si>
  <si>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</si>
  <si>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</si>
  <si>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</si>
  <si>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</si>
  <si>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</si>
  <si>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</si>
  <si>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</si>
  <si>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</si>
  <si>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</si>
  <si>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</si>
  <si>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</si>
  <si>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</si>
  <si>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</si>
  <si>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</si>
  <si>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</si>
  <si>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</si>
  <si>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</si>
  <si>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</si>
  <si>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</si>
  <si>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</si>
  <si>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</si>
  <si>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</si>
  <si>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</si>
  <si>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</si>
  <si>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</si>
  <si>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</si>
  <si>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</si>
  <si>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</si>
  <si>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</si>
  <si>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</si>
  <si>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</si>
  <si>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</si>
  <si>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</si>
  <si>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</si>
  <si>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</si>
  <si>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</si>
  <si>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</si>
  <si>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</si>
  <si>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</si>
  <si>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</si>
  <si>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</si>
  <si>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</si>
  <si>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</si>
  <si>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</si>
  <si>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</si>
  <si>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</si>
  <si>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</si>
  <si>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</si>
  <si>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</si>
  <si>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</si>
  <si>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</si>
  <si>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</si>
  <si>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</si>
  <si>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</si>
  <si>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</si>
  <si>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</si>
  <si>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</si>
  <si>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</si>
  <si>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</si>
  <si>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</si>
  <si>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</si>
  <si>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</si>
  <si>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</si>
  <si>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</si>
  <si>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</si>
  <si>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</si>
  <si>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</si>
  <si>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</si>
  <si>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</si>
  <si>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</si>
  <si>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</si>
  <si>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</si>
  <si>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</si>
  <si>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</si>
  <si>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</si>
  <si>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</si>
  <si>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</si>
  <si>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</si>
  <si>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</si>
  <si>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</si>
  <si>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</si>
  <si>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</si>
  <si>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</si>
  <si>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</si>
  <si>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</si>
  <si>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</si>
  <si>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</si>
  <si>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</si>
  <si>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</si>
  <si>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</si>
  <si>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</si>
  <si>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</si>
  <si>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</si>
  <si>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</si>
  <si>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</si>
  <si>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</si>
  <si>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</si>
  <si>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</si>
  <si>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</si>
  <si>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</si>
  <si>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</si>
  <si>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</si>
  <si>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</si>
  <si>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</si>
  <si>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</si>
  <si>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</si>
  <si>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</si>
  <si>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</si>
  <si>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</si>
  <si>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</si>
  <si>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</si>
  <si>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</si>
  <si>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</si>
  <si>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</si>
  <si>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</si>
  <si>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</si>
  <si>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</si>
  <si>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</si>
  <si>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</si>
  <si>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</si>
  <si>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</si>
  <si>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</si>
  <si>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</si>
  <si>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</si>
  <si>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</si>
  <si>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</si>
  <si>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</si>
  <si>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</si>
  <si>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</si>
  <si>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</si>
  <si>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</si>
  <si>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</si>
  <si>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</si>
  <si>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</si>
  <si>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</si>
  <si>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</si>
  <si>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</si>
  <si>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</si>
  <si>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</si>
  <si>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</si>
  <si>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</si>
  <si>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</si>
  <si>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</si>
  <si>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</si>
  <si>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</si>
  <si>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</si>
  <si>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</si>
  <si>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</si>
  <si>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</si>
  <si>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</si>
  <si>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</si>
  <si>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</si>
  <si>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</si>
  <si>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</si>
  <si>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</si>
  <si>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</si>
  <si>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</si>
  <si>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</si>
  <si>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</si>
  <si>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</si>
  <si>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</si>
  <si>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</si>
  <si>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</si>
  <si>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</si>
  <si>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</si>
  <si>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</si>
  <si>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</si>
  <si>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</si>
  <si>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</si>
  <si>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</si>
  <si>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</si>
  <si>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</si>
  <si>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</si>
  <si>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</si>
  <si>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</si>
  <si>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</si>
  <si>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</si>
  <si>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</si>
  <si>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</si>
  <si>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</si>
  <si>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</si>
  <si>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</si>
  <si>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</si>
  <si>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</si>
  <si>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</si>
  <si>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</si>
  <si>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</si>
  <si>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</si>
  <si>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</si>
  <si>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</si>
  <si>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</si>
  <si>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</si>
  <si>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</si>
  <si>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</si>
  <si>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</si>
  <si>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</si>
  <si>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</si>
  <si>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</si>
  <si>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</si>
  <si>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</si>
  <si>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</si>
  <si>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</si>
  <si>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</si>
  <si>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</si>
  <si>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</si>
  <si>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</si>
  <si>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</si>
  <si>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</si>
  <si>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</si>
  <si>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</si>
  <si>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</si>
  <si>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</si>
  <si>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</si>
  <si>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</si>
  <si>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</si>
  <si>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</si>
  <si>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</si>
  <si>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</si>
  <si>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</si>
  <si>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</si>
  <si>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</si>
  <si>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</si>
  <si>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</si>
  <si>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</si>
  <si>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</si>
  <si>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</si>
  <si>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</si>
  <si>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</si>
  <si>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</si>
  <si>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</si>
  <si>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</si>
  <si>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</si>
  <si>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</si>
  <si>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</si>
  <si>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</si>
  <si>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</si>
  <si>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</si>
  <si>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</si>
  <si>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</si>
  <si>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</si>
  <si>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</si>
  <si>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</si>
  <si>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</si>
  <si>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</si>
  <si>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</si>
  <si>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</si>
  <si>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</si>
  <si>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</si>
  <si>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</si>
  <si>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</si>
  <si>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</si>
  <si>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</si>
  <si>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</si>
  <si>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</si>
  <si>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</si>
  <si>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</si>
  <si>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</si>
  <si>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</si>
  <si>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</si>
  <si>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</si>
  <si>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</si>
  <si>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</si>
  <si>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</si>
  <si>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</si>
  <si>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</si>
  <si>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</si>
  <si>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</si>
  <si>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</si>
  <si>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</si>
  <si>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</si>
  <si>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</si>
  <si>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</si>
  <si>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</si>
  <si>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</si>
  <si>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</si>
  <si>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</si>
  <si>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</si>
  <si>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</si>
  <si>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</si>
  <si>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</si>
  <si>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</si>
  <si>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</si>
  <si>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</si>
  <si>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</si>
  <si>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</si>
  <si>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</si>
  <si>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</si>
  <si>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</si>
  <si>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</si>
  <si>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</si>
  <si>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</si>
  <si>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</si>
  <si>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</si>
  <si>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</si>
  <si>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</si>
  <si>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</si>
  <si>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</si>
  <si>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</si>
  <si>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</si>
  <si>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</si>
  <si>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</si>
  <si>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</si>
  <si>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</si>
  <si>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</si>
  <si>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</si>
  <si>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</si>
  <si>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</si>
  <si>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</si>
  <si>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</si>
  <si>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</si>
  <si>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</si>
  <si>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</si>
  <si>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</si>
  <si>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</si>
  <si>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</si>
  <si>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</si>
  <si>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</si>
  <si>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</si>
  <si>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</si>
  <si>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</si>
  <si>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</si>
  <si>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</si>
  <si>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</si>
  <si>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</si>
  <si>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</si>
  <si>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</si>
  <si>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</si>
  <si>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</si>
  <si>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</si>
  <si>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</si>
  <si>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</si>
  <si>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</si>
  <si>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</si>
  <si>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</si>
  <si>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</si>
  <si>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</si>
  <si>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</si>
  <si>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</si>
  <si>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</si>
  <si>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</si>
  <si>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</si>
  <si>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</si>
  <si>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</si>
  <si>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</si>
  <si>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</si>
  <si>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</si>
  <si>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</si>
  <si>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</si>
  <si>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</si>
  <si>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</si>
  <si>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</si>
  <si>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</si>
  <si>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</si>
  <si>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</si>
  <si>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</si>
  <si>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</si>
  <si>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</si>
  <si>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</si>
  <si>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</si>
  <si>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</si>
  <si>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</si>
  <si>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</si>
  <si>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</si>
  <si>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</si>
  <si>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</si>
  <si>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</si>
  <si>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</si>
  <si>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</si>
  <si>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</si>
  <si>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</si>
  <si>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</si>
  <si>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</si>
  <si>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</si>
  <si>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</si>
  <si>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</si>
  <si>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</si>
  <si>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</si>
  <si>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</si>
  <si>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</si>
  <si>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</si>
  <si>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</si>
  <si>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</si>
  <si>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</si>
  <si>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</si>
  <si>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</si>
  <si>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</si>
  <si>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</si>
  <si>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</si>
  <si>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консолидиран</t>
  </si>
  <si>
    <t>01.01.2013-31.03.2013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</si>
</sst>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0" zoomScaleNormal="80" zoomScalePageLayoutView="0" workbookViewId="0" topLeftCell="A67">
      <selection activeCell="E10" sqref="E1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1932</v>
      </c>
      <c r="D11" s="151">
        <v>1932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1932</v>
      </c>
      <c r="D19" s="155">
        <f>SUM(D11:D18)</f>
        <v>1932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-285</v>
      </c>
      <c r="H27" s="154">
        <f>SUM(H28:H30)</f>
        <v>-92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-348</v>
      </c>
      <c r="H29" s="316">
        <v>-155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-6</v>
      </c>
      <c r="H32" s="316">
        <v>-193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-291</v>
      </c>
      <c r="H33" s="154">
        <f>H27+H31+H32</f>
        <v>-285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1075</v>
      </c>
      <c r="D34" s="155">
        <f>SUM(D35:D38)</f>
        <v>1075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2772</v>
      </c>
      <c r="H36" s="154">
        <f>H25+H17+H33</f>
        <v>2778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1075</v>
      </c>
      <c r="D37" s="151">
        <v>1075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799</v>
      </c>
      <c r="H39" s="158">
        <v>799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1075</v>
      </c>
      <c r="D45" s="155">
        <f>D34+D39+D44</f>
        <v>1075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3007</v>
      </c>
      <c r="D55" s="155">
        <f>D19+D20+D21+D27+D32+D45+D51+D53+D54</f>
        <v>3007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120</v>
      </c>
      <c r="D60" s="151">
        <v>120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20</v>
      </c>
      <c r="H61" s="154">
        <f>SUM(H62:H68)</f>
        <v>31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120</v>
      </c>
      <c r="D64" s="155">
        <f>SUM(D58:D63)</f>
        <v>120</v>
      </c>
      <c r="E64" s="237" t="s">
        <v>200</v>
      </c>
      <c r="F64" s="242" t="s">
        <v>201</v>
      </c>
      <c r="G64" s="152">
        <v>14</v>
      </c>
      <c r="H64" s="152">
        <v>12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>
        <v>97</v>
      </c>
      <c r="E68" s="237" t="s">
        <v>213</v>
      </c>
      <c r="F68" s="242" t="s">
        <v>214</v>
      </c>
      <c r="G68" s="152">
        <v>6</v>
      </c>
      <c r="H68" s="152">
        <v>19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20</v>
      </c>
      <c r="H71" s="161">
        <f>H59+H60+H61+H69+H70</f>
        <v>31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222</v>
      </c>
      <c r="D75" s="155">
        <f>SUM(D67:D74)</f>
        <v>316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20</v>
      </c>
      <c r="H79" s="162">
        <f>H71+H74+H75+H76</f>
        <v>31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242</v>
      </c>
      <c r="D87" s="151">
        <v>165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242</v>
      </c>
      <c r="D91" s="155">
        <f>SUM(D87:D90)</f>
        <v>165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584</v>
      </c>
      <c r="D93" s="155">
        <f>D64+D75+D84+D91+D92</f>
        <v>601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3591</v>
      </c>
      <c r="D94" s="164">
        <f>D93+D55</f>
        <v>3608</v>
      </c>
      <c r="E94" s="449" t="s">
        <v>270</v>
      </c>
      <c r="F94" s="289" t="s">
        <v>271</v>
      </c>
      <c r="G94" s="165">
        <f>G36+G39+G55+G79</f>
        <v>3591</v>
      </c>
      <c r="H94" s="165">
        <f>H36+H39+H55+H79</f>
        <v>3608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5">
      <selection activeCell="C11" sqref="C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01.01.2013-31.03.2013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</v>
      </c>
      <c r="D10" s="46">
        <v>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2</v>
      </c>
      <c r="D12" s="46">
        <v>2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</v>
      </c>
      <c r="D19" s="49">
        <f>SUM(D9:D15)+D16</f>
        <v>8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</v>
      </c>
      <c r="D28" s="50">
        <f>D26+D19</f>
        <v>8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6</v>
      </c>
      <c r="H30" s="53">
        <f>IF((D28-H28)&gt;0,D28-H28,0)</f>
        <v>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6</v>
      </c>
      <c r="D33" s="49">
        <f>D28-D31+D32</f>
        <v>8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6</v>
      </c>
      <c r="H34" s="548">
        <f>IF((D33-H33)&gt;0,D33-H33,0)</f>
        <v>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6</v>
      </c>
      <c r="H39" s="559">
        <f>IF(H34&gt;0,IF(D35+H34&lt;0,0,D35+H34),IF(D34-D35&lt;0,D35-D34,0))</f>
        <v>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6</v>
      </c>
      <c r="H41" s="52">
        <f>IF(D39=0,IF(H39-H40&gt;0,H39-H40+D40,0),IF(D39-D40&lt;0,D40-D39+H40,0))</f>
        <v>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</v>
      </c>
      <c r="D42" s="53">
        <f>D33+D35+D39</f>
        <v>8</v>
      </c>
      <c r="E42" s="128" t="s">
        <v>380</v>
      </c>
      <c r="F42" s="129" t="s">
        <v>381</v>
      </c>
      <c r="G42" s="53">
        <f>G39+G33</f>
        <v>6</v>
      </c>
      <c r="H42" s="53">
        <f>H39+H33</f>
        <v>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31">
      <selection activeCell="D45" sqref="D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01.01.2013-31.03.2013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97</v>
      </c>
      <c r="D10" s="54"/>
      <c r="E10" s="130"/>
      <c r="F10" s="130"/>
    </row>
    <row r="11" spans="1:13" ht="12">
      <c r="A11" s="332" t="s">
        <v>390</v>
      </c>
      <c r="B11" s="333" t="s">
        <v>391</v>
      </c>
      <c r="C11" s="54">
        <v>-4</v>
      </c>
      <c r="D11" s="54">
        <v>-5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-14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77</v>
      </c>
      <c r="D20" s="55">
        <f>SUM(D10:D19)</f>
        <v>-7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77</v>
      </c>
      <c r="D43" s="55">
        <f>D42+D32+D20</f>
        <v>-7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165</v>
      </c>
      <c r="D44" s="132">
        <v>43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242</v>
      </c>
      <c r="D45" s="55">
        <f>D44+D43</f>
        <v>36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8">
      <selection activeCell="L32" sqref="L32:M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01.01.2013-31.03.2013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-348</v>
      </c>
      <c r="K11" s="60"/>
      <c r="L11" s="344">
        <f>SUM(C11:K11)</f>
        <v>2778</v>
      </c>
      <c r="M11" s="58">
        <f>'справка №1-БАЛАНС'!H39</f>
        <v>799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-348</v>
      </c>
      <c r="K15" s="61">
        <f t="shared" si="2"/>
        <v>0</v>
      </c>
      <c r="L15" s="344">
        <f t="shared" si="1"/>
        <v>2778</v>
      </c>
      <c r="M15" s="61">
        <f t="shared" si="2"/>
        <v>799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</v>
      </c>
      <c r="K16" s="60"/>
      <c r="L16" s="344">
        <f t="shared" si="1"/>
        <v>-6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-354</v>
      </c>
      <c r="K29" s="59">
        <f t="shared" si="6"/>
        <v>0</v>
      </c>
      <c r="L29" s="344">
        <f t="shared" si="1"/>
        <v>2772</v>
      </c>
      <c r="M29" s="59">
        <f t="shared" si="6"/>
        <v>799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-354</v>
      </c>
      <c r="K32" s="59">
        <f t="shared" si="7"/>
        <v>0</v>
      </c>
      <c r="L32" s="344">
        <f t="shared" si="1"/>
        <v>2772</v>
      </c>
      <c r="M32" s="59">
        <f>M29+M30+M31</f>
        <v>799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M22" sqref="M2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ВИНЪС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01.01.2013-31.03.2013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1931</v>
      </c>
      <c r="E9" s="189"/>
      <c r="F9" s="189"/>
      <c r="G9" s="74">
        <f>D9+E9-F9</f>
        <v>1931</v>
      </c>
      <c r="H9" s="65"/>
      <c r="I9" s="65"/>
      <c r="J9" s="74">
        <f>G9+H9-I9</f>
        <v>1931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1931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9</v>
      </c>
      <c r="E16" s="189"/>
      <c r="F16" s="189"/>
      <c r="G16" s="74">
        <f t="shared" si="2"/>
        <v>9</v>
      </c>
      <c r="H16" s="65"/>
      <c r="I16" s="65"/>
      <c r="J16" s="74">
        <f t="shared" si="3"/>
        <v>9</v>
      </c>
      <c r="K16" s="65">
        <v>8</v>
      </c>
      <c r="L16" s="65"/>
      <c r="M16" s="65"/>
      <c r="N16" s="74">
        <f t="shared" si="4"/>
        <v>8</v>
      </c>
      <c r="O16" s="65"/>
      <c r="P16" s="65"/>
      <c r="Q16" s="74">
        <f aca="true" t="shared" si="5" ref="Q16:Q25">N16+O16-P16</f>
        <v>8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1940</v>
      </c>
      <c r="E17" s="194">
        <f>SUM(E9:E16)</f>
        <v>0</v>
      </c>
      <c r="F17" s="194">
        <f>SUM(F9:F16)</f>
        <v>0</v>
      </c>
      <c r="G17" s="74">
        <f t="shared" si="2"/>
        <v>1940</v>
      </c>
      <c r="H17" s="75">
        <f>SUM(H9:H16)</f>
        <v>0</v>
      </c>
      <c r="I17" s="75">
        <f>SUM(I9:I16)</f>
        <v>0</v>
      </c>
      <c r="J17" s="74">
        <f t="shared" si="3"/>
        <v>1940</v>
      </c>
      <c r="K17" s="75">
        <f>SUM(K9:K16)</f>
        <v>8</v>
      </c>
      <c r="L17" s="75">
        <f>SUM(L9:L16)</f>
        <v>0</v>
      </c>
      <c r="M17" s="75">
        <f>SUM(M9:M16)</f>
        <v>0</v>
      </c>
      <c r="N17" s="74">
        <f t="shared" si="4"/>
        <v>8</v>
      </c>
      <c r="O17" s="75">
        <f>SUM(O9:O16)</f>
        <v>0</v>
      </c>
      <c r="P17" s="75">
        <f>SUM(P9:P16)</f>
        <v>0</v>
      </c>
      <c r="Q17" s="74">
        <f t="shared" si="5"/>
        <v>8</v>
      </c>
      <c r="R17" s="74">
        <f t="shared" si="6"/>
        <v>1932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1660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1660</v>
      </c>
      <c r="H27" s="70">
        <f t="shared" si="8"/>
        <v>0</v>
      </c>
      <c r="I27" s="70">
        <f t="shared" si="8"/>
        <v>0</v>
      </c>
      <c r="J27" s="71">
        <f t="shared" si="3"/>
        <v>1660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1660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1660</v>
      </c>
      <c r="E30" s="189"/>
      <c r="F30" s="189"/>
      <c r="G30" s="74">
        <f t="shared" si="2"/>
        <v>1660</v>
      </c>
      <c r="H30" s="72"/>
      <c r="I30" s="72"/>
      <c r="J30" s="74">
        <f t="shared" si="3"/>
        <v>1660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1660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1660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1660</v>
      </c>
      <c r="H38" s="75">
        <f t="shared" si="12"/>
        <v>0</v>
      </c>
      <c r="I38" s="75">
        <f t="shared" si="12"/>
        <v>0</v>
      </c>
      <c r="J38" s="74">
        <f t="shared" si="3"/>
        <v>1660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1660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3600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3600</v>
      </c>
      <c r="H40" s="438">
        <f t="shared" si="13"/>
        <v>0</v>
      </c>
      <c r="I40" s="438">
        <f t="shared" si="13"/>
        <v>0</v>
      </c>
      <c r="J40" s="438">
        <f t="shared" si="13"/>
        <v>3600</v>
      </c>
      <c r="K40" s="438">
        <f t="shared" si="13"/>
        <v>8</v>
      </c>
      <c r="L40" s="438">
        <f t="shared" si="13"/>
        <v>0</v>
      </c>
      <c r="M40" s="438">
        <f t="shared" si="13"/>
        <v>0</v>
      </c>
      <c r="N40" s="438">
        <f t="shared" si="13"/>
        <v>8</v>
      </c>
      <c r="O40" s="438">
        <f t="shared" si="13"/>
        <v>0</v>
      </c>
      <c r="P40" s="438">
        <f t="shared" si="13"/>
        <v>0</v>
      </c>
      <c r="Q40" s="438">
        <f t="shared" si="13"/>
        <v>8</v>
      </c>
      <c r="R40" s="438">
        <f t="shared" si="13"/>
        <v>3592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4">
      <selection activeCell="D43" sqref="D4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01.01.2013-31.03.2013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145</v>
      </c>
      <c r="D24" s="119">
        <f>SUM(D25:D27)</f>
        <v>145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74</v>
      </c>
      <c r="D29" s="108">
        <v>74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222</v>
      </c>
      <c r="D43" s="104">
        <f>D24+D28+D29+D31+D30+D32+D33+D38</f>
        <v>222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222</v>
      </c>
      <c r="D44" s="103">
        <f>D43+D21+D19+D9</f>
        <v>222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20</v>
      </c>
      <c r="D85" s="104">
        <f>SUM(D86:D90)+D94</f>
        <v>20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14</v>
      </c>
      <c r="D87" s="108">
        <v>14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/>
      <c r="D89" s="108"/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20</v>
      </c>
      <c r="D96" s="104">
        <f>D85+D80+D75+D71+D95</f>
        <v>20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20</v>
      </c>
      <c r="D97" s="104">
        <f>D96+D68+D66</f>
        <v>20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01.01.2013-31.03.2013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64" sqref="A6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01.01.2013-31.03.2013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aseto_vider</cp:lastModifiedBy>
  <cp:lastPrinted>2011-04-20T13:37:58Z</cp:lastPrinted>
  <dcterms:created xsi:type="dcterms:W3CDTF">2000-06-29T12:02:40Z</dcterms:created>
  <dcterms:modified xsi:type="dcterms:W3CDTF">2013-05-29T20:04:47Z</dcterms:modified>
  <cp:category/>
  <cp:version/>
  <cp:contentType/>
  <cp:contentStatus/>
</cp:coreProperties>
</file>