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30" windowHeight="747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<sst xmlns="http://schemas.openxmlformats.org/spreadsheetml/2006/main" count="604" uniqueCount="537">
  <si>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</si>
  <si>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</si>
  <si>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</si>
  <si>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</si>
  <si>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</si>
  <si>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</si>
  <si>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</si>
  <si>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</si>
  <si>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</si>
  <si>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</si>
  <si>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</si>
  <si>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</si>
  <si>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</si>
  <si>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</si>
  <si>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</si>
  <si>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</si>
  <si>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</si>
  <si>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</si>
  <si>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</si>
  <si>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</si>
  <si>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</si>
  <si>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</si>
  <si>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</si>
  <si>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</si>
  <si>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</si>
  <si>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</si>
  <si>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</si>
  <si>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</si>
  <si>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</si>
  <si>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</si>
  <si>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</si>
  <si>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</si>
  <si>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</si>
  <si>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</si>
  <si>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</si>
  <si>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</si>
  <si>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</si>
  <si>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</si>
  <si>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</si>
  <si>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</si>
  <si>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</si>
  <si>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</si>
  <si>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</si>
  <si>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</si>
  <si>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</si>
  <si>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</si>
  <si>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</si>
  <si>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</si>
  <si>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</si>
  <si>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</si>
  <si>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</si>
  <si>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</si>
  <si>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</si>
  <si>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</si>
  <si>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</si>
  <si>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</si>
  <si>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</si>
  <si>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</si>
  <si>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</si>
  <si>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</si>
  <si>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</si>
  <si>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</si>
  <si>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</si>
  <si>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</si>
  <si>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</si>
  <si>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</si>
  <si>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</si>
  <si>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</si>
  <si>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</si>
  <si>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</si>
  <si>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</si>
  <si>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</si>
  <si>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</si>
  <si>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</si>
  <si>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</si>
  <si>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</si>
  <si>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</si>
  <si>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</si>
  <si>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</si>
  <si>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</si>
  <si>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</si>
  <si>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</si>
  <si>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</si>
  <si>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</si>
  <si>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</si>
  <si>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</si>
  <si>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</si>
  <si>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</si>
  <si>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</si>
  <si>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</si>
  <si>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</si>
  <si>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</si>
  <si>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</si>
  <si>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</si>
  <si>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</si>
  <si>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</si>
  <si>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</si>
  <si>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</si>
  <si>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</si>
  <si>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</si>
  <si>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</si>
  <si>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</si>
  <si>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</si>
  <si>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</si>
  <si>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</si>
  <si>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</si>
  <si>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</si>
  <si>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</si>
  <si>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</si>
  <si>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</si>
  <si>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</si>
  <si>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</si>
  <si>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</si>
  <si>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</si>
  <si>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</si>
  <si>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</si>
  <si>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</si>
  <si>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</si>
  <si>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</si>
  <si>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</si>
  <si>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</si>
  <si>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</si>
  <si>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</si>
  <si>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</si>
  <si>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</si>
  <si>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</si>
  <si>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</si>
  <si>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</si>
  <si>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</si>
  <si>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</si>
  <si>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</si>
  <si>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</si>
  <si>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</si>
  <si>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</si>
  <si>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</si>
  <si>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</si>
  <si>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</si>
  <si>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</si>
  <si>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</si>
  <si>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</si>
  <si>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</si>
  <si>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</si>
  <si>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</si>
  <si>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</si>
  <si>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</si>
  <si>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</si>
  <si>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</si>
  <si>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</si>
  <si>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</si>
  <si>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</si>
  <si>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</si>
  <si>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</si>
  <si>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</si>
  <si>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</si>
  <si>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</si>
  <si>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</si>
  <si>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</si>
  <si>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</si>
  <si>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</si>
  <si>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</si>
  <si>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</si>
  <si>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</si>
  <si>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</si>
  <si>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</si>
  <si>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</si>
  <si>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</si>
  <si>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</si>
  <si>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</si>
  <si>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</si>
  <si>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</si>
  <si>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</si>
  <si>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</si>
  <si>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</si>
  <si>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</si>
  <si>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</si>
  <si>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</si>
  <si>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</si>
  <si>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</si>
  <si>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</si>
  <si>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</si>
  <si>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</si>
  <si>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</si>
  <si>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</si>
  <si>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</si>
  <si>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</si>
  <si>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</si>
  <si>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</si>
  <si>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</si>
  <si>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</si>
  <si>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</si>
  <si>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</si>
  <si>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</si>
  <si>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</si>
  <si>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</si>
  <si>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</si>
  <si>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</si>
  <si>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</si>
  <si>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</si>
  <si>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</si>
  <si>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</si>
  <si>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</si>
  <si>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</si>
  <si>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</si>
  <si>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</si>
  <si>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</si>
  <si>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</si>
  <si>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</si>
  <si>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</si>
  <si>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</si>
  <si>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</si>
  <si>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</si>
  <si>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</si>
  <si>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</si>
  <si>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</si>
  <si>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</si>
  <si>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</si>
  <si>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</si>
  <si>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</si>
  <si>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</si>
  <si>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</si>
  <si>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</si>
  <si>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</si>
  <si>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</si>
  <si>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</si>
  <si>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</si>
  <si>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</si>
  <si>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</si>
  <si>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</si>
  <si>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</si>
  <si>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</si>
  <si>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</si>
  <si>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</si>
  <si>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</si>
  <si>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</si>
  <si>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</si>
  <si>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</si>
  <si>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</si>
  <si>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</si>
  <si>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</si>
  <si>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</si>
  <si>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</si>
  <si>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</si>
  <si>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</si>
  <si>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</si>
  <si>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</si>
  <si>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</si>
  <si>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</si>
  <si>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</si>
  <si>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</si>
  <si>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</si>
  <si>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</si>
  <si>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</si>
  <si>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</si>
  <si>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</si>
  <si>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</si>
  <si>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</si>
  <si>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</si>
  <si>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</si>
  <si>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</si>
  <si>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</si>
  <si>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</si>
  <si>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</si>
  <si>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</si>
  <si>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</si>
  <si>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</si>
  <si>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</si>
  <si>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</si>
  <si>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</si>
  <si>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</si>
  <si>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</si>
  <si>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</si>
  <si>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</si>
  <si>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</si>
  <si>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</si>
  <si>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</si>
  <si>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</si>
  <si>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</si>
  <si>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</si>
  <si>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</si>
  <si>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</si>
  <si>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</si>
  <si>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</si>
  <si>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</si>
  <si>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</si>
  <si>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</si>
  <si>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</si>
  <si>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</si>
  <si>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</si>
  <si>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</si>
  <si>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</si>
  <si>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</si>
  <si>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</si>
  <si>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</si>
  <si>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</si>
  <si>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</si>
  <si>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</si>
  <si>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</si>
  <si>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</si>
  <si>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</si>
  <si>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</si>
  <si>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</si>
  <si>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</si>
  <si>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</si>
  <si>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</si>
  <si>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</si>
  <si>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</si>
  <si>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</si>
  <si>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</si>
  <si>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</si>
  <si>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</si>
  <si>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</si>
  <si>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</si>
  <si>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</si>
  <si>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</si>
  <si>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</si>
  <si>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</si>
  <si>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</si>
  <si>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</si>
  <si>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</si>
  <si>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</si>
  <si>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</si>
  <si>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</si>
  <si>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</si>
  <si>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</si>
  <si>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</si>
  <si>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</si>
  <si>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</si>
  <si>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</si>
  <si>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</si>
  <si>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</si>
  <si>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</si>
  <si>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</si>
  <si>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</si>
  <si>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</si>
  <si>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</si>
  <si>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</si>
  <si>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</si>
  <si>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</si>
  <si>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</si>
  <si>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</si>
  <si>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</si>
  <si>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</si>
  <si>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</si>
  <si>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</si>
  <si>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</si>
  <si>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</si>
  <si>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</si>
  <si>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</si>
  <si>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</si>
  <si>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</si>
  <si>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</si>
  <si>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</si>
  <si>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</si>
  <si>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</si>
  <si>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</si>
  <si>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</si>
  <si>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</si>
  <si>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</si>
  <si>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</si>
  <si>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</si>
  <si>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</si>
  <si>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</si>
  <si>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</si>
  <si>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</si>
  <si>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</si>
  <si>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</si>
  <si>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</si>
  <si>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</si>
  <si>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</si>
  <si>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</si>
  <si>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</si>
  <si>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</si>
  <si>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</si>
  <si>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</si>
  <si>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</si>
  <si>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</si>
  <si>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</si>
  <si>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</si>
  <si>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</si>
  <si>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</si>
  <si>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</si>
  <si>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</si>
  <si>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</si>
  <si>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</si>
  <si>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</si>
  <si>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</si>
  <si>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</si>
  <si>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</si>
  <si>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</si>
  <si>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</si>
  <si>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</si>
  <si>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</si>
  <si>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</si>
  <si>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</si>
  <si>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</si>
  <si>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</si>
  <si>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</si>
  <si>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</si>
  <si>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</si>
  <si>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</si>
  <si>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</si>
  <si>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</si>
  <si>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</si>
  <si>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</si>
  <si>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</si>
  <si>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</si>
  <si>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</si>
  <si>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</si>
  <si>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</si>
  <si>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</si>
  <si>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</si>
  <si>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</si>
  <si>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</si>
  <si>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</si>
  <si>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</si>
  <si>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</si>
  <si>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</si>
  <si>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</si>
  <si>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</si>
  <si>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</si>
  <si>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</si>
  <si>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</si>
  <si>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</si>
  <si>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</si>
  <si>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</si>
  <si>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</si>
  <si>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</si>
  <si>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</si>
  <si>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</si>
  <si>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</si>
  <si>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</si>
  <si>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</si>
  <si>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</si>
  <si>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</si>
  <si>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</si>
  <si>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</si>
  <si>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</si>
  <si>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</si>
  <si>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</si>
  <si>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</si>
  <si>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</si>
  <si>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</si>
  <si>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</si>
  <si>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</si>
  <si>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</si>
  <si>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</si>
  <si>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</si>
  <si>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</si>
  <si>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</si>
  <si>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</si>
  <si>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</si>
  <si>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</si>
  <si>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</si>
  <si>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</si>
  <si>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</si>
  <si>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</si>
  <si>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</si>
  <si>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</si>
  <si>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</si>
  <si>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</si>
  <si>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</si>
  <si>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</si>
  <si>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</si>
  <si>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</si>
  <si>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</si>
  <si>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</si>
  <si>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</si>
  <si>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</si>
  <si>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</si>
  <si>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</si>
  <si>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</si>
  <si>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</si>
  <si>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</si>
  <si>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</si>
  <si>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</si>
  <si>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</si>
  <si>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</si>
  <si>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</si>
  <si>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</si>
  <si>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</si>
  <si>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</si>
  <si>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</si>
  <si>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</si>
  <si>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</si>
  <si>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</si>
  <si>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</si>
  <si>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</si>
  <si>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</si>
  <si>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</si>
  <si>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</si>
  <si>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</si>
  <si>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</si>
  <si>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</si>
  <si>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</si>
  <si>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</si>
  <si>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</si>
  <si>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</si>
  <si>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</si>
  <si>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</si>
  <si>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</si>
  <si>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</si>
  <si>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</si>
  <si>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</si>
  <si>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</si>
  <si>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</si>
  <si>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</si>
  <si>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</si>
  <si>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</si>
  <si>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</si>
  <si>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</si>
  <si>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</si>
  <si>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</si>
  <si>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</si>
  <si>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</si>
  <si>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</si>
  <si>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</si>
  <si>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</si>
  <si>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</si>
  <si>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</si>
  <si>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</si>
  <si>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</si>
  <si>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</si>
  <si>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</si>
  <si>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</si>
  <si>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</si>
  <si>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</si>
  <si>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</si>
  <si>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</si>
  <si>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</si>
  <si>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</si>
  <si>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</si>
  <si>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</si>
  <si>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01.01.2009-31.12.2009</t>
  </si>
  <si>
    <t>Дата на съставяне: 15.01.2010 г.</t>
  </si>
  <si>
    <t>15.01.2010 г.</t>
  </si>
  <si>
    <t xml:space="preserve">Дата на съставяне:15.01.2010 г.                                       </t>
  </si>
  <si>
    <t xml:space="preserve">Дата  на съставяне: 15.01.2010  г.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</si>
</sst>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9" fillId="0" borderId="0" xfId="58" applyFont="1" applyBorder="1" applyAlignment="1" applyProtection="1">
      <alignment horizontal="left" vertical="top"/>
      <protection locked="0"/>
    </xf>
    <xf numFmtId="0" fontId="11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0" fillId="0" borderId="0" xfId="59" applyFont="1" applyAlignment="1">
      <alignment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1" applyFont="1" applyBorder="1" applyAlignment="1">
      <alignment vertical="center" wrapText="1"/>
      <protection/>
    </xf>
    <xf numFmtId="0" fontId="11" fillId="0" borderId="0" xfId="61" applyFont="1" applyBorder="1">
      <alignment/>
      <protection/>
    </xf>
    <xf numFmtId="0" fontId="11" fillId="0" borderId="10" xfId="61" applyFont="1" applyBorder="1" applyAlignment="1">
      <alignment vertical="center" wrapText="1"/>
      <protection/>
    </xf>
    <xf numFmtId="0" fontId="11" fillId="0" borderId="10" xfId="61" applyFont="1" applyBorder="1" applyAlignment="1">
      <alignment wrapText="1"/>
      <protection/>
    </xf>
    <xf numFmtId="3" fontId="11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Border="1" applyProtection="1">
      <alignment/>
      <protection locked="0"/>
    </xf>
    <xf numFmtId="49" fontId="10" fillId="0" borderId="11" xfId="61" applyNumberFormat="1" applyFont="1" applyBorder="1" applyAlignment="1">
      <alignment horizontal="center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wrapText="1"/>
      <protection/>
    </xf>
    <xf numFmtId="49" fontId="10" fillId="0" borderId="0" xfId="61" applyNumberFormat="1" applyFont="1" applyBorder="1" applyAlignment="1" applyProtection="1">
      <alignment horizontal="center" wrapText="1"/>
      <protection locked="0"/>
    </xf>
    <xf numFmtId="49" fontId="11" fillId="33" borderId="10" xfId="61" applyNumberFormat="1" applyFont="1" applyFill="1" applyBorder="1" applyAlignment="1">
      <alignment horizontal="center" vertical="center" wrapText="1"/>
      <protection/>
    </xf>
    <xf numFmtId="49" fontId="10" fillId="0" borderId="12" xfId="61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6" borderId="10" xfId="60" applyNumberFormat="1" applyFont="1" applyFill="1" applyBorder="1" applyAlignment="1" applyProtection="1">
      <alignment vertical="center"/>
      <protection locked="0"/>
    </xf>
    <xf numFmtId="3" fontId="11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Fill="1" applyBorder="1" applyAlignment="1" applyProtection="1">
      <alignment vertical="center"/>
      <protection/>
    </xf>
    <xf numFmtId="1" fontId="10" fillId="34" borderId="10" xfId="60" applyNumberFormat="1" applyFont="1" applyFill="1" applyBorder="1" applyAlignment="1" applyProtection="1">
      <alignment vertical="center"/>
      <protection locked="0"/>
    </xf>
    <xf numFmtId="3" fontId="10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Border="1" applyProtection="1">
      <alignment/>
      <protection/>
    </xf>
    <xf numFmtId="1" fontId="11" fillId="35" borderId="10" xfId="59" applyNumberFormat="1" applyFont="1" applyFill="1" applyBorder="1" applyAlignment="1" applyProtection="1">
      <alignment wrapText="1"/>
      <protection locked="0"/>
    </xf>
    <xf numFmtId="3" fontId="11" fillId="0" borderId="10" xfId="59" applyNumberFormat="1" applyFont="1" applyFill="1" applyBorder="1" applyAlignment="1" applyProtection="1">
      <alignment wrapText="1"/>
      <protection/>
    </xf>
    <xf numFmtId="1" fontId="11" fillId="36" borderId="10" xfId="59" applyNumberFormat="1" applyFont="1" applyFill="1" applyBorder="1" applyAlignment="1" applyProtection="1">
      <alignment wrapText="1"/>
      <protection locked="0"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3" fontId="11" fillId="0" borderId="10" xfId="61" applyNumberFormat="1" applyFont="1" applyFill="1" applyBorder="1" applyAlignment="1" applyProtection="1">
      <alignment vertical="center"/>
      <protection/>
    </xf>
    <xf numFmtId="3" fontId="11" fillId="0" borderId="10" xfId="61" applyNumberFormat="1" applyFont="1" applyBorder="1" applyAlignment="1" applyProtection="1">
      <alignment vertical="center"/>
      <protection/>
    </xf>
    <xf numFmtId="1" fontId="11" fillId="35" borderId="10" xfId="61" applyNumberFormat="1" applyFont="1" applyFill="1" applyBorder="1" applyAlignment="1" applyProtection="1">
      <alignment vertical="center"/>
      <protection locked="0"/>
    </xf>
    <xf numFmtId="3" fontId="11" fillId="0" borderId="13" xfId="61" applyNumberFormat="1" applyFont="1" applyBorder="1" applyAlignment="1" applyProtection="1">
      <alignment vertical="center"/>
      <protection/>
    </xf>
    <xf numFmtId="3" fontId="11" fillId="0" borderId="11" xfId="61" applyNumberFormat="1" applyFont="1" applyBorder="1" applyAlignment="1" applyProtection="1">
      <alignment vertical="center"/>
      <protection/>
    </xf>
    <xf numFmtId="1" fontId="10" fillId="34" borderId="14" xfId="60" applyNumberFormat="1" applyFont="1" applyFill="1" applyBorder="1" applyAlignment="1" applyProtection="1">
      <alignment vertical="center"/>
      <protection locked="0"/>
    </xf>
    <xf numFmtId="0" fontId="10" fillId="0" borderId="10" xfId="60" applyFont="1" applyBorder="1" applyAlignment="1" applyProtection="1">
      <alignment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Alignment="1" applyProtection="1">
      <alignment wrapText="1"/>
      <protection/>
    </xf>
    <xf numFmtId="1" fontId="11" fillId="34" borderId="10" xfId="59" applyNumberFormat="1" applyFont="1" applyFill="1" applyBorder="1" applyAlignment="1" applyProtection="1">
      <alignment wrapText="1"/>
      <protection locked="0"/>
    </xf>
    <xf numFmtId="1" fontId="11" fillId="0" borderId="0" xfId="59" applyNumberFormat="1" applyFont="1" applyAlignment="1" applyProtection="1">
      <alignment wrapText="1"/>
      <protection/>
    </xf>
    <xf numFmtId="0" fontId="11" fillId="0" borderId="0" xfId="61" applyFont="1" applyBorder="1" applyProtection="1">
      <alignment/>
      <protection/>
    </xf>
    <xf numFmtId="0" fontId="10" fillId="0" borderId="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9" fillId="0" borderId="0" xfId="58" applyFont="1" applyAlignment="1">
      <alignment horizontal="left" vertical="top" wrapText="1"/>
      <protection/>
    </xf>
    <xf numFmtId="0" fontId="9" fillId="0" borderId="0" xfId="58" applyFont="1" applyAlignment="1">
      <alignment vertical="top" wrapText="1"/>
      <protection/>
    </xf>
    <xf numFmtId="0" fontId="9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7" fillId="0" borderId="0" xfId="58" applyFont="1" applyBorder="1" applyAlignment="1" applyProtection="1">
      <alignment vertical="top" wrapText="1"/>
      <protection locked="0"/>
    </xf>
    <xf numFmtId="1" fontId="9" fillId="34" borderId="12" xfId="58" applyNumberFormat="1" applyFont="1" applyFill="1" applyBorder="1" applyAlignment="1" applyProtection="1">
      <alignment vertical="top" wrapText="1"/>
      <protection locked="0"/>
    </xf>
    <xf numFmtId="1" fontId="9" fillId="34" borderId="15" xfId="58" applyNumberFormat="1" applyFont="1" applyFill="1" applyBorder="1" applyAlignment="1" applyProtection="1">
      <alignment vertical="top" wrapText="1"/>
      <protection locked="0"/>
    </xf>
    <xf numFmtId="1" fontId="9" fillId="36" borderId="15" xfId="58" applyNumberFormat="1" applyFont="1" applyFill="1" applyBorder="1" applyAlignment="1" applyProtection="1">
      <alignment vertical="top" wrapText="1"/>
      <protection locked="0"/>
    </xf>
    <xf numFmtId="1" fontId="9" fillId="0" borderId="15" xfId="58" applyNumberFormat="1" applyFont="1" applyBorder="1" applyAlignment="1" applyProtection="1">
      <alignment vertical="top" wrapText="1"/>
      <protection/>
    </xf>
    <xf numFmtId="1" fontId="9" fillId="0" borderId="12" xfId="58" applyNumberFormat="1" applyFont="1" applyBorder="1" applyAlignment="1" applyProtection="1">
      <alignment vertical="top" wrapText="1"/>
      <protection/>
    </xf>
    <xf numFmtId="1" fontId="9" fillId="0" borderId="15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9" fillId="35" borderId="15" xfId="58" applyNumberFormat="1" applyFont="1" applyFill="1" applyBorder="1" applyAlignment="1" applyProtection="1">
      <alignment vertical="top" wrapText="1"/>
      <protection locked="0"/>
    </xf>
    <xf numFmtId="1" fontId="9" fillId="0" borderId="16" xfId="58" applyNumberFormat="1" applyFont="1" applyBorder="1" applyAlignment="1" applyProtection="1">
      <alignment vertical="top" wrapText="1"/>
      <protection/>
    </xf>
    <xf numFmtId="1" fontId="9" fillId="36" borderId="17" xfId="58" applyNumberFormat="1" applyFont="1" applyFill="1" applyBorder="1" applyAlignment="1" applyProtection="1">
      <alignment vertical="top" wrapText="1"/>
      <protection locked="0"/>
    </xf>
    <xf numFmtId="1" fontId="9" fillId="0" borderId="18" xfId="58" applyNumberFormat="1" applyFont="1" applyBorder="1" applyAlignment="1" applyProtection="1">
      <alignment vertical="top" wrapText="1"/>
      <protection/>
    </xf>
    <xf numFmtId="1" fontId="7" fillId="0" borderId="15" xfId="58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58" applyNumberFormat="1" applyFont="1" applyBorder="1" applyAlignment="1" applyProtection="1">
      <alignment vertical="top" wrapText="1"/>
      <protection/>
    </xf>
    <xf numFmtId="1" fontId="9" fillId="0" borderId="20" xfId="58" applyNumberFormat="1" applyFont="1" applyBorder="1" applyAlignment="1" applyProtection="1">
      <alignment vertical="top" wrapText="1"/>
      <protection/>
    </xf>
    <xf numFmtId="0" fontId="7" fillId="0" borderId="0" xfId="58" applyFont="1" applyBorder="1" applyAlignment="1">
      <alignment vertical="top" wrapText="1"/>
      <protection/>
    </xf>
    <xf numFmtId="49" fontId="7" fillId="0" borderId="0" xfId="58" applyNumberFormat="1" applyFont="1" applyBorder="1" applyAlignment="1">
      <alignment vertical="top" wrapText="1"/>
      <protection/>
    </xf>
    <xf numFmtId="1" fontId="9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0" fillId="0" borderId="13" xfId="61" applyFont="1" applyBorder="1" applyAlignment="1">
      <alignment horizontal="centerContinuous" vertical="center" wrapText="1"/>
      <protection/>
    </xf>
    <xf numFmtId="0" fontId="10" fillId="0" borderId="21" xfId="61" applyFont="1" applyBorder="1" applyAlignment="1">
      <alignment horizontal="centerContinuous" vertical="center" wrapText="1"/>
      <protection/>
    </xf>
    <xf numFmtId="0" fontId="10" fillId="0" borderId="11" xfId="61" applyFont="1" applyBorder="1" applyAlignment="1">
      <alignment horizontal="centerContinuous" vertical="center" wrapText="1"/>
      <protection/>
    </xf>
    <xf numFmtId="0" fontId="10" fillId="33" borderId="13" xfId="61" applyFont="1" applyFill="1" applyBorder="1" applyAlignment="1">
      <alignment horizontal="centerContinuous" vertical="center" wrapText="1"/>
      <protection/>
    </xf>
    <xf numFmtId="0" fontId="10" fillId="33" borderId="11" xfId="61" applyFont="1" applyFill="1" applyBorder="1" applyAlignment="1">
      <alignment horizontal="centerContinuous" vertical="center" wrapText="1"/>
      <protection/>
    </xf>
    <xf numFmtId="1" fontId="11" fillId="33" borderId="12" xfId="61" applyNumberFormat="1" applyFont="1" applyFill="1" applyBorder="1" applyAlignment="1" applyProtection="1">
      <alignment vertical="center"/>
      <protection locked="0"/>
    </xf>
    <xf numFmtId="1" fontId="11" fillId="33" borderId="22" xfId="61" applyNumberFormat="1" applyFont="1" applyFill="1" applyBorder="1" applyAlignment="1" applyProtection="1">
      <alignment vertical="center"/>
      <protection locked="0"/>
    </xf>
    <xf numFmtId="1" fontId="11" fillId="33" borderId="14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0" fontId="10" fillId="0" borderId="13" xfId="61" applyFont="1" applyBorder="1" applyAlignment="1">
      <alignment horizontal="left" vertical="center" wrapText="1"/>
      <protection/>
    </xf>
    <xf numFmtId="1" fontId="11" fillId="0" borderId="12" xfId="61" applyNumberFormat="1" applyFont="1" applyFill="1" applyBorder="1" applyAlignment="1" applyProtection="1">
      <alignment vertical="center"/>
      <protection locked="0"/>
    </xf>
    <xf numFmtId="3" fontId="11" fillId="0" borderId="0" xfId="61" applyNumberFormat="1" applyFont="1" applyBorder="1" applyProtection="1">
      <alignment/>
      <protection/>
    </xf>
    <xf numFmtId="0" fontId="10" fillId="0" borderId="12" xfId="61" applyFont="1" applyBorder="1" applyAlignment="1">
      <alignment horizontal="centerContinuous" vertical="center" wrapText="1"/>
      <protection/>
    </xf>
    <xf numFmtId="0" fontId="10" fillId="0" borderId="14" xfId="61" applyFont="1" applyBorder="1" applyAlignment="1">
      <alignment horizontal="centerContinuous" vertical="center" wrapText="1"/>
      <protection/>
    </xf>
    <xf numFmtId="0" fontId="10" fillId="0" borderId="16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Continuous" vertical="center" wrapText="1"/>
      <protection/>
    </xf>
    <xf numFmtId="0" fontId="10" fillId="33" borderId="21" xfId="61" applyFont="1" applyFill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Continuous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Continuous" vertical="center" wrapText="1"/>
      <protection/>
    </xf>
    <xf numFmtId="0" fontId="10" fillId="0" borderId="25" xfId="61" applyFont="1" applyBorder="1" applyAlignment="1">
      <alignment horizontal="centerContinuous" vertical="center" wrapText="1"/>
      <protection/>
    </xf>
    <xf numFmtId="49" fontId="10" fillId="0" borderId="16" xfId="61" applyNumberFormat="1" applyFont="1" applyBorder="1" applyAlignment="1">
      <alignment horizontal="centerContinuous" vertical="center" wrapText="1"/>
      <protection/>
    </xf>
    <xf numFmtId="49" fontId="10" fillId="0" borderId="17" xfId="61" applyNumberFormat="1" applyFont="1" applyBorder="1" applyAlignment="1">
      <alignment horizontal="centerContinuous" vertical="center" wrapText="1"/>
      <protection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center" vertical="top" wrapText="1"/>
      <protection locked="0"/>
    </xf>
    <xf numFmtId="0" fontId="9" fillId="0" borderId="0" xfId="58" applyFont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" vertical="top"/>
      <protection locked="0"/>
    </xf>
    <xf numFmtId="0" fontId="7" fillId="0" borderId="0" xfId="59" applyFont="1" applyAlignment="1" applyProtection="1">
      <alignment wrapText="1"/>
      <protection locked="0"/>
    </xf>
    <xf numFmtId="0" fontId="7" fillId="0" borderId="26" xfId="58" applyFont="1" applyBorder="1" applyAlignment="1" applyProtection="1">
      <alignment horizontal="center" vertical="center"/>
      <protection/>
    </xf>
    <xf numFmtId="0" fontId="7" fillId="0" borderId="27" xfId="58" applyFont="1" applyBorder="1" applyAlignment="1" applyProtection="1">
      <alignment horizontal="center" vertical="top" wrapText="1"/>
      <protection/>
    </xf>
    <xf numFmtId="14" fontId="7" fillId="0" borderId="27" xfId="58" applyNumberFormat="1" applyFont="1" applyBorder="1" applyAlignment="1" applyProtection="1">
      <alignment horizontal="center" vertical="top" wrapText="1"/>
      <protection/>
    </xf>
    <xf numFmtId="49" fontId="7" fillId="0" borderId="27" xfId="58" applyNumberFormat="1" applyFont="1" applyBorder="1" applyAlignment="1" applyProtection="1">
      <alignment horizontal="center" vertical="center" wrapText="1"/>
      <protection/>
    </xf>
    <xf numFmtId="14" fontId="7" fillId="0" borderId="28" xfId="58" applyNumberFormat="1" applyFont="1" applyBorder="1" applyAlignment="1" applyProtection="1">
      <alignment horizontal="center" vertical="top" wrapText="1"/>
      <protection/>
    </xf>
    <xf numFmtId="0" fontId="7" fillId="0" borderId="29" xfId="58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right" vertical="top" wrapText="1"/>
      <protection/>
    </xf>
    <xf numFmtId="0" fontId="9" fillId="0" borderId="10" xfId="58" applyFont="1" applyBorder="1" applyAlignment="1" applyProtection="1">
      <alignment vertical="top" wrapText="1"/>
      <protection/>
    </xf>
    <xf numFmtId="0" fontId="9" fillId="0" borderId="12" xfId="58" applyFont="1" applyBorder="1" applyAlignment="1" applyProtection="1">
      <alignment vertical="top" wrapText="1"/>
      <protection/>
    </xf>
    <xf numFmtId="49" fontId="7" fillId="33" borderId="16" xfId="58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58" applyFont="1" applyFill="1" applyBorder="1" applyAlignment="1" applyProtection="1">
      <alignment vertical="top" wrapText="1"/>
      <protection/>
    </xf>
    <xf numFmtId="0" fontId="9" fillId="0" borderId="10" xfId="58" applyFont="1" applyBorder="1" applyAlignment="1" applyProtection="1">
      <alignment horizontal="right" vertical="top" wrapText="1"/>
      <protection/>
    </xf>
    <xf numFmtId="0" fontId="16" fillId="37" borderId="10" xfId="58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16" fillId="37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8" fillId="0" borderId="12" xfId="58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16" fillId="37" borderId="10" xfId="58" applyNumberFormat="1" applyFont="1" applyFill="1" applyBorder="1" applyAlignment="1" applyProtection="1">
      <alignment vertical="top" wrapText="1"/>
      <protection/>
    </xf>
    <xf numFmtId="1" fontId="9" fillId="0" borderId="10" xfId="58" applyNumberFormat="1" applyFont="1" applyBorder="1" applyAlignment="1" applyProtection="1">
      <alignment vertical="top" wrapText="1"/>
      <protection/>
    </xf>
    <xf numFmtId="1" fontId="16" fillId="37" borderId="10" xfId="58" applyNumberFormat="1" applyFont="1" applyFill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7" fillId="0" borderId="16" xfId="58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58" applyNumberFormat="1" applyFont="1" applyFill="1" applyBorder="1" applyAlignment="1" applyProtection="1">
      <alignment vertical="top"/>
      <protection/>
    </xf>
    <xf numFmtId="0" fontId="16" fillId="37" borderId="29" xfId="58" applyNumberFormat="1" applyFont="1" applyFill="1" applyBorder="1" applyAlignment="1" applyProtection="1">
      <alignment vertical="top" wrapText="1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7" fillId="0" borderId="10" xfId="58" applyNumberFormat="1" applyFont="1" applyBorder="1" applyAlignment="1" applyProtection="1">
      <alignment horizontal="right" vertical="top" wrapText="1"/>
      <protection/>
    </xf>
    <xf numFmtId="1" fontId="9" fillId="0" borderId="10" xfId="58" applyNumberFormat="1" applyFont="1" applyBorder="1" applyAlignment="1" applyProtection="1">
      <alignment horizontal="right" vertical="top" wrapText="1"/>
      <protection/>
    </xf>
    <xf numFmtId="1" fontId="6" fillId="0" borderId="13" xfId="58" applyNumberFormat="1" applyFont="1" applyBorder="1" applyAlignment="1" applyProtection="1">
      <alignment horizontal="right" vertical="top" wrapText="1"/>
      <protection/>
    </xf>
    <xf numFmtId="1" fontId="5" fillId="0" borderId="16" xfId="58" applyNumberFormat="1" applyFont="1" applyBorder="1" applyAlignment="1" applyProtection="1">
      <alignment horizontal="right" vertical="top" wrapText="1"/>
      <protection/>
    </xf>
    <xf numFmtId="1" fontId="9" fillId="0" borderId="30" xfId="58" applyNumberFormat="1" applyFont="1" applyBorder="1" applyAlignment="1" applyProtection="1">
      <alignment vertical="top" wrapText="1"/>
      <protection/>
    </xf>
    <xf numFmtId="1" fontId="9" fillId="0" borderId="31" xfId="58" applyNumberFormat="1" applyFont="1" applyBorder="1" applyAlignment="1" applyProtection="1">
      <alignment vertical="top" wrapText="1"/>
      <protection/>
    </xf>
    <xf numFmtId="1" fontId="5" fillId="0" borderId="23" xfId="58" applyNumberFormat="1" applyFont="1" applyBorder="1" applyAlignment="1" applyProtection="1">
      <alignment horizontal="right" vertical="top" wrapText="1"/>
      <protection/>
    </xf>
    <xf numFmtId="1" fontId="9" fillId="0" borderId="32" xfId="58" applyNumberFormat="1" applyFont="1" applyBorder="1" applyAlignment="1" applyProtection="1">
      <alignment vertical="top" wrapText="1"/>
      <protection/>
    </xf>
    <xf numFmtId="1" fontId="9" fillId="0" borderId="33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33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49" fontId="4" fillId="0" borderId="36" xfId="58" applyNumberFormat="1" applyFont="1" applyBorder="1" applyAlignment="1" applyProtection="1">
      <alignment horizontal="right" vertical="top" wrapText="1"/>
      <protection/>
    </xf>
    <xf numFmtId="1" fontId="4" fillId="0" borderId="36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10" fillId="0" borderId="12" xfId="60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vertical="center" wrapText="1"/>
      <protection/>
    </xf>
    <xf numFmtId="0" fontId="11" fillId="0" borderId="10" xfId="60" applyFont="1" applyFill="1" applyBorder="1" applyProtection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3" fontId="11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3" fontId="12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vertical="center" wrapText="1"/>
      <protection/>
    </xf>
    <xf numFmtId="0" fontId="11" fillId="0" borderId="29" xfId="60" applyFont="1" applyBorder="1" applyAlignment="1" applyProtection="1">
      <alignment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11" fillId="0" borderId="22" xfId="60" applyFont="1" applyBorder="1" applyAlignment="1" applyProtection="1">
      <alignment vertical="center" wrapText="1"/>
      <protection/>
    </xf>
    <xf numFmtId="0" fontId="10" fillId="0" borderId="12" xfId="60" applyFont="1" applyBorder="1" applyAlignment="1" applyProtection="1">
      <alignment vertical="center" wrapText="1"/>
      <protection/>
    </xf>
    <xf numFmtId="0" fontId="14" fillId="0" borderId="10" xfId="60" applyFont="1" applyBorder="1" applyAlignment="1" applyProtection="1">
      <alignment vertical="center" wrapText="1"/>
      <protection/>
    </xf>
    <xf numFmtId="0" fontId="11" fillId="0" borderId="0" xfId="60" applyFont="1" applyBorder="1" applyAlignment="1" applyProtection="1">
      <alignment wrapText="1"/>
      <protection/>
    </xf>
    <xf numFmtId="1" fontId="11" fillId="0" borderId="10" xfId="60" applyNumberFormat="1" applyFont="1" applyBorder="1" applyAlignment="1" applyProtection="1">
      <alignment vertical="center"/>
      <protection/>
    </xf>
    <xf numFmtId="1" fontId="9" fillId="38" borderId="15" xfId="58" applyNumberFormat="1" applyFont="1" applyFill="1" applyBorder="1" applyAlignment="1" applyProtection="1">
      <alignment vertical="top" wrapText="1"/>
      <protection locked="0"/>
    </xf>
    <xf numFmtId="1" fontId="9" fillId="38" borderId="12" xfId="58" applyNumberFormat="1" applyFont="1" applyFill="1" applyBorder="1" applyAlignment="1" applyProtection="1">
      <alignment vertical="top"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Fill="1" applyAlignment="1" applyProtection="1">
      <alignment wrapText="1"/>
      <protection locked="0"/>
    </xf>
    <xf numFmtId="0" fontId="10" fillId="0" borderId="0" xfId="59" applyFont="1" applyBorder="1" applyAlignment="1" applyProtection="1">
      <alignment horizontal="centerContinuous" vertical="center" wrapText="1"/>
      <protection locked="0"/>
    </xf>
    <xf numFmtId="0" fontId="10" fillId="0" borderId="0" xfId="59" applyFont="1" applyFill="1" applyBorder="1" applyAlignment="1" applyProtection="1">
      <alignment horizontal="centerContinuous" vertical="center" wrapText="1"/>
      <protection locked="0"/>
    </xf>
    <xf numFmtId="1" fontId="11" fillId="0" borderId="0" xfId="59" applyNumberFormat="1" applyFont="1" applyBorder="1" applyAlignment="1" applyProtection="1">
      <alignment wrapText="1"/>
      <protection/>
    </xf>
    <xf numFmtId="0" fontId="11" fillId="0" borderId="0" xfId="59" applyFont="1" applyAlignment="1" applyProtection="1">
      <alignment horizontal="centerContinuous" wrapText="1"/>
      <protection/>
    </xf>
    <xf numFmtId="0" fontId="11" fillId="0" borderId="0" xfId="59" applyFont="1" applyAlignment="1" applyProtection="1">
      <alignment horizontal="center" wrapText="1"/>
      <protection/>
    </xf>
    <xf numFmtId="0" fontId="10" fillId="0" borderId="0" xfId="59" applyFont="1" applyAlignment="1" applyProtection="1">
      <alignment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14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wrapText="1"/>
      <protection/>
    </xf>
    <xf numFmtId="0" fontId="11" fillId="0" borderId="10" xfId="59" applyFont="1" applyFill="1" applyBorder="1" applyAlignment="1" applyProtection="1">
      <alignment wrapText="1"/>
      <protection/>
    </xf>
    <xf numFmtId="49" fontId="11" fillId="0" borderId="10" xfId="59" applyNumberFormat="1" applyFont="1" applyFill="1" applyBorder="1" applyAlignment="1" applyProtection="1">
      <alignment horizontal="center" wrapText="1"/>
      <protection/>
    </xf>
    <xf numFmtId="0" fontId="10" fillId="0" borderId="10" xfId="59" applyFont="1" applyBorder="1" applyAlignment="1" applyProtection="1">
      <alignment horizontal="right" wrapText="1"/>
      <protection/>
    </xf>
    <xf numFmtId="49" fontId="10" fillId="0" borderId="10" xfId="59" applyNumberFormat="1" applyFont="1" applyBorder="1" applyAlignment="1" applyProtection="1">
      <alignment horizontal="center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1" fontId="11" fillId="0" borderId="10" xfId="59" applyNumberFormat="1" applyFont="1" applyFill="1" applyBorder="1" applyAlignment="1" applyProtection="1">
      <alignment wrapText="1"/>
      <protection/>
    </xf>
    <xf numFmtId="0" fontId="10" fillId="0" borderId="10" xfId="59" applyFont="1" applyBorder="1" applyAlignment="1" applyProtection="1">
      <alignment wrapText="1"/>
      <protection/>
    </xf>
    <xf numFmtId="49" fontId="11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Fill="1" applyBorder="1" applyAlignment="1" applyProtection="1">
      <alignment wrapText="1"/>
      <protection/>
    </xf>
    <xf numFmtId="0" fontId="10" fillId="0" borderId="0" xfId="59" applyFont="1" applyAlignment="1" applyProtection="1">
      <alignment horizontal="center"/>
      <protection/>
    </xf>
    <xf numFmtId="1" fontId="11" fillId="0" borderId="10" xfId="61" applyNumberFormat="1" applyFont="1" applyFill="1" applyBorder="1" applyAlignment="1" applyProtection="1">
      <alignment vertical="center"/>
      <protection/>
    </xf>
    <xf numFmtId="1" fontId="11" fillId="0" borderId="12" xfId="61" applyNumberFormat="1" applyFont="1" applyFill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vertical="center" wrapText="1"/>
      <protection locked="0"/>
    </xf>
    <xf numFmtId="49" fontId="10" fillId="0" borderId="0" xfId="61" applyNumberFormat="1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Protection="1">
      <alignment/>
      <protection locked="0"/>
    </xf>
    <xf numFmtId="0" fontId="10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0" fillId="0" borderId="0" xfId="6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 locked="0"/>
    </xf>
    <xf numFmtId="1" fontId="10" fillId="35" borderId="10" xfId="60" applyNumberFormat="1" applyFont="1" applyFill="1" applyBorder="1" applyAlignment="1" applyProtection="1">
      <alignment vertical="center"/>
      <protection locked="0"/>
    </xf>
    <xf numFmtId="0" fontId="9" fillId="0" borderId="0" xfId="58" applyFont="1" applyBorder="1" applyAlignment="1" applyProtection="1">
      <alignment vertical="top"/>
      <protection locked="0"/>
    </xf>
    <xf numFmtId="49" fontId="7" fillId="0" borderId="0" xfId="58" applyNumberFormat="1" applyFont="1" applyBorder="1" applyAlignment="1" applyProtection="1">
      <alignment vertical="top" wrapText="1"/>
      <protection locked="0"/>
    </xf>
    <xf numFmtId="1" fontId="9" fillId="0" borderId="0" xfId="58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8" applyFont="1" applyFill="1" applyAlignment="1" applyProtection="1">
      <alignment horizontal="right" vertical="top" wrapText="1"/>
      <protection locked="0"/>
    </xf>
    <xf numFmtId="0" fontId="15" fillId="37" borderId="10" xfId="58" applyFont="1" applyFill="1" applyBorder="1" applyAlignment="1" applyProtection="1">
      <alignment horizontal="left" vertical="top" wrapText="1"/>
      <protection/>
    </xf>
    <xf numFmtId="1" fontId="15" fillId="37" borderId="10" xfId="58" applyNumberFormat="1" applyFont="1" applyFill="1" applyBorder="1" applyAlignment="1" applyProtection="1">
      <alignment vertical="top" wrapText="1"/>
      <protection/>
    </xf>
    <xf numFmtId="0" fontId="15" fillId="37" borderId="37" xfId="58" applyFont="1" applyFill="1" applyBorder="1" applyAlignment="1" applyProtection="1">
      <alignment horizontal="left" vertical="top" wrapText="1"/>
      <protection/>
    </xf>
    <xf numFmtId="0" fontId="15" fillId="37" borderId="29" xfId="58" applyFont="1" applyFill="1" applyBorder="1" applyAlignment="1" applyProtection="1">
      <alignment vertical="top" wrapText="1"/>
      <protection/>
    </xf>
    <xf numFmtId="0" fontId="15" fillId="37" borderId="38" xfId="58" applyFont="1" applyFill="1" applyBorder="1" applyAlignment="1" applyProtection="1">
      <alignment vertical="top" wrapText="1"/>
      <protection/>
    </xf>
    <xf numFmtId="49" fontId="15" fillId="37" borderId="36" xfId="58" applyNumberFormat="1" applyFont="1" applyFill="1" applyBorder="1" applyAlignment="1" applyProtection="1">
      <alignment vertical="center" wrapText="1"/>
      <protection/>
    </xf>
    <xf numFmtId="0" fontId="15" fillId="37" borderId="10" xfId="58" applyFont="1" applyFill="1" applyBorder="1" applyAlignment="1" applyProtection="1">
      <alignment vertical="top" wrapText="1"/>
      <protection/>
    </xf>
    <xf numFmtId="0" fontId="10" fillId="0" borderId="0" xfId="61" applyFont="1" applyBorder="1" applyAlignment="1" applyProtection="1">
      <alignment horizontal="left" wrapText="1"/>
      <protection locked="0"/>
    </xf>
    <xf numFmtId="3" fontId="10" fillId="0" borderId="14" xfId="60" applyNumberFormat="1" applyFont="1" applyFill="1" applyBorder="1" applyAlignment="1" applyProtection="1">
      <alignment vertical="center"/>
      <protection/>
    </xf>
    <xf numFmtId="0" fontId="9" fillId="0" borderId="10" xfId="58" applyFont="1" applyBorder="1" applyAlignment="1" applyProtection="1">
      <alignment vertical="top"/>
      <protection locked="0"/>
    </xf>
    <xf numFmtId="0" fontId="7" fillId="0" borderId="10" xfId="58" applyFont="1" applyBorder="1" applyAlignment="1" applyProtection="1">
      <alignment horizontal="left" vertical="top" wrapText="1"/>
      <protection locked="0"/>
    </xf>
    <xf numFmtId="0" fontId="10" fillId="0" borderId="0" xfId="60" applyFont="1" applyBorder="1" applyAlignment="1" applyProtection="1">
      <alignment horizontal="centerContinuous" vertical="center" wrapText="1"/>
      <protection/>
    </xf>
    <xf numFmtId="0" fontId="11" fillId="0" borderId="0" xfId="60" applyFont="1" applyBorder="1" applyAlignment="1" applyProtection="1">
      <alignment horizontal="centerContinuous"/>
      <protection/>
    </xf>
    <xf numFmtId="0" fontId="11" fillId="0" borderId="35" xfId="60" applyFont="1" applyBorder="1" applyAlignment="1" applyProtection="1">
      <alignment horizontal="centerContinuous"/>
      <protection/>
    </xf>
    <xf numFmtId="0" fontId="11" fillId="0" borderId="0" xfId="60" applyFont="1" applyAlignment="1" applyProtection="1">
      <alignment horizontal="centerContinuous" wrapText="1"/>
      <protection/>
    </xf>
    <xf numFmtId="0" fontId="10" fillId="0" borderId="0" xfId="58" applyFont="1" applyBorder="1" applyAlignment="1" applyProtection="1">
      <alignment vertical="top" wrapText="1"/>
      <protection/>
    </xf>
    <xf numFmtId="0" fontId="10" fillId="0" borderId="0" xfId="59" applyFont="1" applyBorder="1" applyAlignment="1" applyProtection="1">
      <alignment horizontal="centerContinuous" vertical="center" wrapText="1"/>
      <protection/>
    </xf>
    <xf numFmtId="0" fontId="10" fillId="0" borderId="0" xfId="59" applyFont="1" applyFill="1" applyBorder="1" applyAlignment="1" applyProtection="1">
      <alignment horizontal="centerContinuous" vertical="center" wrapText="1"/>
      <protection/>
    </xf>
    <xf numFmtId="0" fontId="10" fillId="0" borderId="0" xfId="58" applyFont="1" applyBorder="1" applyAlignment="1" applyProtection="1">
      <alignment horizontal="left" vertical="top"/>
      <protection/>
    </xf>
    <xf numFmtId="0" fontId="10" fillId="0" borderId="0" xfId="58" applyFont="1" applyBorder="1" applyAlignment="1" applyProtection="1">
      <alignment vertical="top"/>
      <protection/>
    </xf>
    <xf numFmtId="0" fontId="10" fillId="0" borderId="0" xfId="58" applyFont="1" applyFill="1" applyBorder="1" applyAlignment="1" applyProtection="1">
      <alignment vertical="top" wrapText="1"/>
      <protection/>
    </xf>
    <xf numFmtId="0" fontId="10" fillId="0" borderId="0" xfId="59" applyFont="1" applyFill="1" applyBorder="1" applyAlignment="1" applyProtection="1">
      <alignment horizontal="right" vertical="center" wrapText="1"/>
      <protection/>
    </xf>
    <xf numFmtId="0" fontId="10" fillId="0" borderId="0" xfId="61" applyFont="1" applyAlignment="1" applyProtection="1">
      <alignment horizontal="centerContinuous" wrapText="1"/>
      <protection/>
    </xf>
    <xf numFmtId="49" fontId="10" fillId="0" borderId="0" xfId="61" applyNumberFormat="1" applyFont="1" applyAlignment="1" applyProtection="1">
      <alignment horizontal="center" wrapText="1"/>
      <protection/>
    </xf>
    <xf numFmtId="0" fontId="10" fillId="0" borderId="0" xfId="61" applyFont="1" applyAlignment="1" applyProtection="1">
      <alignment horizontal="centerContinuous"/>
      <protection/>
    </xf>
    <xf numFmtId="0" fontId="11" fillId="0" borderId="0" xfId="61" applyFont="1" applyProtection="1">
      <alignment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horizontal="left" vertical="top" wrapText="1"/>
      <protection/>
    </xf>
    <xf numFmtId="0" fontId="10" fillId="0" borderId="0" xfId="61" applyFont="1" applyProtection="1">
      <alignment/>
      <protection/>
    </xf>
    <xf numFmtId="0" fontId="10" fillId="0" borderId="0" xfId="59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8" applyNumberFormat="1" applyFont="1" applyBorder="1" applyAlignment="1" applyProtection="1">
      <alignment horizontal="left" vertical="top" wrapText="1"/>
      <protection locked="0"/>
    </xf>
    <xf numFmtId="184" fontId="10" fillId="0" borderId="0" xfId="58" applyNumberFormat="1" applyFont="1" applyBorder="1" applyAlignment="1" applyProtection="1">
      <alignment horizontal="left" vertical="top"/>
      <protection/>
    </xf>
    <xf numFmtId="0" fontId="9" fillId="0" borderId="0" xfId="58" applyFont="1" applyAlignment="1" applyProtection="1">
      <alignment vertical="top"/>
      <protection/>
    </xf>
    <xf numFmtId="0" fontId="9" fillId="0" borderId="0" xfId="58" applyFont="1" applyAlignment="1" applyProtection="1">
      <alignment vertical="top" wrapText="1"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>
      <alignment wrapText="1"/>
      <protection/>
    </xf>
    <xf numFmtId="49" fontId="11" fillId="0" borderId="0" xfId="61" applyNumberFormat="1" applyFont="1" applyAlignment="1">
      <alignment horizontal="center" wrapText="1"/>
      <protection/>
    </xf>
    <xf numFmtId="0" fontId="9" fillId="0" borderId="0" xfId="58" applyFont="1" applyFill="1" applyAlignment="1" applyProtection="1">
      <alignment vertical="top"/>
      <protection/>
    </xf>
    <xf numFmtId="0" fontId="9" fillId="0" borderId="0" xfId="58" applyFont="1" applyFill="1" applyAlignment="1" applyProtection="1">
      <alignment horizontal="right" vertical="top" wrapText="1"/>
      <protection/>
    </xf>
    <xf numFmtId="0" fontId="11" fillId="0" borderId="0" xfId="59" applyFont="1" applyFill="1" applyAlignment="1" applyProtection="1">
      <alignment wrapText="1"/>
      <protection/>
    </xf>
    <xf numFmtId="0" fontId="11" fillId="0" borderId="0" xfId="60" applyFont="1" applyProtection="1">
      <alignment/>
      <protection/>
    </xf>
    <xf numFmtId="0" fontId="11" fillId="0" borderId="0" xfId="60" applyFont="1">
      <alignment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right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1" fontId="11" fillId="34" borderId="10" xfId="60" applyNumberFormat="1" applyFont="1" applyFill="1" applyBorder="1" applyProtection="1">
      <alignment/>
      <protection locked="0"/>
    </xf>
    <xf numFmtId="49" fontId="12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1" fontId="11" fillId="0" borderId="10" xfId="60" applyNumberFormat="1" applyFont="1" applyBorder="1" applyProtection="1">
      <alignment/>
      <protection/>
    </xf>
    <xf numFmtId="0" fontId="12" fillId="0" borderId="10" xfId="60" applyFont="1" applyBorder="1" applyAlignment="1" applyProtection="1">
      <alignment horizontal="center" wrapText="1"/>
      <protection/>
    </xf>
    <xf numFmtId="1" fontId="11" fillId="36" borderId="10" xfId="60" applyNumberFormat="1" applyFont="1" applyFill="1" applyBorder="1" applyProtection="1">
      <alignment/>
      <protection locked="0"/>
    </xf>
    <xf numFmtId="0" fontId="12" fillId="0" borderId="10" xfId="60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49" fontId="10" fillId="0" borderId="10" xfId="60" applyNumberFormat="1" applyFont="1" applyBorder="1" applyAlignment="1" applyProtection="1">
      <alignment horizontal="centerContinuous" wrapText="1"/>
      <protection/>
    </xf>
    <xf numFmtId="3" fontId="11" fillId="0" borderId="10" xfId="60" applyNumberFormat="1" applyFont="1" applyFill="1" applyBorder="1" applyProtection="1">
      <alignment/>
      <protection/>
    </xf>
    <xf numFmtId="0" fontId="11" fillId="0" borderId="0" xfId="60" applyFont="1" applyBorder="1" applyAlignment="1" applyProtection="1">
      <alignment wrapText="1"/>
      <protection locked="0"/>
    </xf>
    <xf numFmtId="0" fontId="17" fillId="0" borderId="0" xfId="60" applyFont="1" applyBorder="1" applyAlignment="1">
      <alignment vertical="center" wrapText="1"/>
      <protection/>
    </xf>
    <xf numFmtId="0" fontId="17" fillId="0" borderId="0" xfId="60" applyFont="1" applyBorder="1" applyAlignment="1" applyProtection="1">
      <alignment vertical="center" wrapText="1"/>
      <protection locked="0"/>
    </xf>
    <xf numFmtId="1" fontId="11" fillId="0" borderId="0" xfId="60" applyNumberFormat="1" applyFont="1" applyProtection="1">
      <alignment/>
      <protection locked="0"/>
    </xf>
    <xf numFmtId="0" fontId="11" fillId="0" borderId="0" xfId="60" applyFont="1" applyBorder="1" applyAlignment="1">
      <alignment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Alignment="1">
      <alignment wrapText="1"/>
      <protection/>
    </xf>
    <xf numFmtId="49" fontId="18" fillId="0" borderId="10" xfId="60" applyNumberFormat="1" applyFont="1" applyBorder="1" applyAlignment="1" applyProtection="1">
      <alignment horizontal="centerContinuous" wrapText="1"/>
      <protection/>
    </xf>
    <xf numFmtId="177" fontId="19" fillId="35" borderId="10" xfId="59" applyNumberFormat="1" applyFont="1" applyFill="1" applyBorder="1" applyAlignment="1" applyProtection="1">
      <alignment wrapText="1"/>
      <protection locked="0"/>
    </xf>
    <xf numFmtId="1" fontId="9" fillId="0" borderId="0" xfId="58" applyNumberFormat="1" applyFont="1" applyAlignment="1" applyProtection="1">
      <alignment vertical="top" wrapText="1"/>
      <protection locked="0"/>
    </xf>
    <xf numFmtId="1" fontId="9" fillId="0" borderId="0" xfId="58" applyNumberFormat="1" applyFont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58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/>
    </xf>
    <xf numFmtId="183" fontId="11" fillId="0" borderId="32" xfId="58" applyNumberFormat="1" applyFont="1" applyBorder="1" applyAlignment="1" applyProtection="1">
      <alignment horizontal="left" vertical="top" wrapText="1"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Border="1" applyAlignment="1" applyProtection="1">
      <alignment horizontal="left" wrapText="1"/>
      <protection/>
    </xf>
    <xf numFmtId="0" fontId="11" fillId="0" borderId="0" xfId="59" applyFont="1" applyFill="1" applyAlignment="1" applyProtection="1">
      <alignment horizontal="center" wrapText="1"/>
      <protection locked="0"/>
    </xf>
    <xf numFmtId="0" fontId="10" fillId="0" borderId="0" xfId="61" applyFont="1" applyAlignment="1">
      <alignment horizontal="center" wrapText="1"/>
      <protection/>
    </xf>
    <xf numFmtId="0" fontId="10" fillId="0" borderId="0" xfId="61" applyFont="1" applyBorder="1" applyAlignment="1" applyProtection="1">
      <alignment horizontal="left"/>
      <protection locked="0"/>
    </xf>
    <xf numFmtId="0" fontId="10" fillId="0" borderId="0" xfId="58" applyNumberFormat="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left" vertical="center" wrapText="1"/>
      <protection locked="0"/>
    </xf>
    <xf numFmtId="0" fontId="9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right"/>
      <protection/>
    </xf>
    <xf numFmtId="184" fontId="10" fillId="0" borderId="32" xfId="58" applyNumberFormat="1" applyFont="1" applyBorder="1" applyAlignment="1" applyProtection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58">
      <selection activeCell="C75" sqref="C75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3" t="s">
        <v>1</v>
      </c>
      <c r="B3" s="334"/>
      <c r="C3" s="334"/>
      <c r="D3" s="334"/>
      <c r="E3" s="266" t="s">
        <v>530</v>
      </c>
      <c r="F3" s="112" t="s">
        <v>2</v>
      </c>
      <c r="G3" s="77"/>
      <c r="H3" s="265">
        <v>819363984</v>
      </c>
    </row>
    <row r="4" spans="1:8" ht="15">
      <c r="A4" s="333" t="s">
        <v>3</v>
      </c>
      <c r="B4" s="339"/>
      <c r="C4" s="339"/>
      <c r="D4" s="339"/>
      <c r="E4" s="287" t="s">
        <v>531</v>
      </c>
      <c r="F4" s="335" t="s">
        <v>4</v>
      </c>
      <c r="G4" s="336"/>
      <c r="H4" s="265" t="s">
        <v>159</v>
      </c>
    </row>
    <row r="5" spans="1:8" ht="15">
      <c r="A5" s="333" t="s">
        <v>5</v>
      </c>
      <c r="B5" s="334"/>
      <c r="C5" s="334"/>
      <c r="D5" s="334"/>
      <c r="E5" s="288" t="s">
        <v>532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330</v>
      </c>
      <c r="D11" s="56">
        <v>330</v>
      </c>
      <c r="E11" s="132" t="s">
        <v>22</v>
      </c>
      <c r="F11" s="137" t="s">
        <v>23</v>
      </c>
      <c r="G11" s="57">
        <v>3000</v>
      </c>
      <c r="H11" s="57">
        <v>3000</v>
      </c>
    </row>
    <row r="12" spans="1:8" ht="15">
      <c r="A12" s="130" t="s">
        <v>24</v>
      </c>
      <c r="B12" s="136" t="s">
        <v>25</v>
      </c>
      <c r="C12" s="56">
        <v>1464</v>
      </c>
      <c r="D12" s="56">
        <v>1432</v>
      </c>
      <c r="E12" s="132" t="s">
        <v>26</v>
      </c>
      <c r="F12" s="137" t="s">
        <v>27</v>
      </c>
      <c r="G12" s="58">
        <v>3000</v>
      </c>
      <c r="H12" s="58">
        <v>3000</v>
      </c>
    </row>
    <row r="13" spans="1:8" ht="15">
      <c r="A13" s="130" t="s">
        <v>28</v>
      </c>
      <c r="B13" s="136" t="s">
        <v>29</v>
      </c>
      <c r="C13" s="56">
        <v>1179</v>
      </c>
      <c r="D13" s="56">
        <v>1486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147</v>
      </c>
      <c r="D14" s="56">
        <v>161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80</v>
      </c>
      <c r="D15" s="56">
        <v>131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165</v>
      </c>
      <c r="D16" s="56">
        <v>168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11</v>
      </c>
      <c r="D17" s="56">
        <v>102</v>
      </c>
      <c r="E17" s="138" t="s">
        <v>46</v>
      </c>
      <c r="F17" s="140" t="s">
        <v>47</v>
      </c>
      <c r="G17" s="59">
        <f>G11+G14+G15+G16</f>
        <v>3000</v>
      </c>
      <c r="H17" s="59">
        <f>H11+H14+H15+H16</f>
        <v>3000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3376</v>
      </c>
      <c r="D19" s="60">
        <f>SUM(D11:D18)</f>
        <v>3810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1351</v>
      </c>
      <c r="H20" s="63">
        <v>1377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300</v>
      </c>
      <c r="H21" s="61">
        <f>SUM(H22:H24)</f>
        <v>300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300</v>
      </c>
      <c r="H22" s="57">
        <v>300</v>
      </c>
    </row>
    <row r="23" spans="1:13" ht="15">
      <c r="A23" s="130" t="s">
        <v>66</v>
      </c>
      <c r="B23" s="136" t="s">
        <v>67</v>
      </c>
      <c r="C23" s="56"/>
      <c r="D23" s="56"/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41</v>
      </c>
      <c r="D24" s="56">
        <v>45</v>
      </c>
      <c r="E24" s="132" t="s">
        <v>72</v>
      </c>
      <c r="F24" s="137" t="s">
        <v>73</v>
      </c>
      <c r="G24" s="57"/>
      <c r="H24" s="57"/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1651</v>
      </c>
      <c r="H25" s="59">
        <f>H19+H20+H21</f>
        <v>1677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/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41</v>
      </c>
      <c r="D27" s="60">
        <f>SUM(D23:D26)</f>
        <v>45</v>
      </c>
      <c r="E27" s="148" t="s">
        <v>83</v>
      </c>
      <c r="F27" s="137" t="s">
        <v>84</v>
      </c>
      <c r="G27" s="59">
        <f>SUM(G28:G30)</f>
        <v>671</v>
      </c>
      <c r="H27" s="59">
        <f>SUM(H28:H30)</f>
        <v>578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671</v>
      </c>
      <c r="H28" s="57">
        <v>578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/>
      <c r="H29" s="211"/>
      <c r="M29" s="62"/>
    </row>
    <row r="30" spans="1:8" ht="15">
      <c r="A30" s="130" t="s">
        <v>90</v>
      </c>
      <c r="B30" s="136" t="s">
        <v>91</v>
      </c>
      <c r="C30" s="56"/>
      <c r="D30" s="56"/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>
        <v>66</v>
      </c>
      <c r="M31" s="62"/>
    </row>
    <row r="32" spans="1:15" ht="15">
      <c r="A32" s="130" t="s">
        <v>98</v>
      </c>
      <c r="B32" s="145" t="s">
        <v>99</v>
      </c>
      <c r="C32" s="60">
        <f>C30+C31</f>
        <v>0</v>
      </c>
      <c r="D32" s="60">
        <f>D30+D31</f>
        <v>0</v>
      </c>
      <c r="E32" s="138" t="s">
        <v>100</v>
      </c>
      <c r="F32" s="137" t="s">
        <v>101</v>
      </c>
      <c r="G32" s="211">
        <v>-385</v>
      </c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286</v>
      </c>
      <c r="H33" s="59">
        <f>H27+H31+H32</f>
        <v>644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4937</v>
      </c>
      <c r="H36" s="59">
        <f>H25+H17+H33</f>
        <v>5321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f>734-212</f>
        <v>522</v>
      </c>
      <c r="H44" s="57">
        <v>722</v>
      </c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/>
      <c r="H47" s="57"/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363</v>
      </c>
      <c r="H48" s="57">
        <v>523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885</v>
      </c>
      <c r="H49" s="59">
        <f>SUM(H43:H48)</f>
        <v>1245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>
        <v>32</v>
      </c>
      <c r="H53" s="57">
        <v>110</v>
      </c>
    </row>
    <row r="54" spans="1:8" ht="15">
      <c r="A54" s="130" t="s">
        <v>166</v>
      </c>
      <c r="B54" s="144" t="s">
        <v>167</v>
      </c>
      <c r="C54" s="56"/>
      <c r="D54" s="56">
        <v>78</v>
      </c>
      <c r="E54" s="132" t="s">
        <v>168</v>
      </c>
      <c r="F54" s="140" t="s">
        <v>169</v>
      </c>
      <c r="G54" s="57">
        <v>32</v>
      </c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3417</v>
      </c>
      <c r="D55" s="60">
        <f>D19+D20+D21+D27+D32+D45+D51+D53+D54</f>
        <v>3933</v>
      </c>
      <c r="E55" s="132" t="s">
        <v>172</v>
      </c>
      <c r="F55" s="156" t="s">
        <v>173</v>
      </c>
      <c r="G55" s="59">
        <f>G49+G51+G52+G53+G54</f>
        <v>949</v>
      </c>
      <c r="H55" s="59">
        <f>H49+H51+H52+H53+H54</f>
        <v>1355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947</v>
      </c>
      <c r="D58" s="56">
        <v>1056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483</v>
      </c>
      <c r="D59" s="56">
        <v>531</v>
      </c>
      <c r="E59" s="146" t="s">
        <v>181</v>
      </c>
      <c r="F59" s="137" t="s">
        <v>182</v>
      </c>
      <c r="G59" s="57">
        <v>411</v>
      </c>
      <c r="H59" s="57"/>
      <c r="M59" s="62"/>
    </row>
    <row r="60" spans="1:8" ht="15">
      <c r="A60" s="130" t="s">
        <v>183</v>
      </c>
      <c r="B60" s="136" t="s">
        <v>184</v>
      </c>
      <c r="C60" s="56">
        <v>872</v>
      </c>
      <c r="D60" s="56">
        <v>439</v>
      </c>
      <c r="E60" s="132" t="s">
        <v>185</v>
      </c>
      <c r="F60" s="137" t="s">
        <v>186</v>
      </c>
      <c r="G60" s="57">
        <v>212</v>
      </c>
      <c r="H60" s="57">
        <v>212</v>
      </c>
    </row>
    <row r="61" spans="1:18" ht="15">
      <c r="A61" s="130" t="s">
        <v>187</v>
      </c>
      <c r="B61" s="139" t="s">
        <v>188</v>
      </c>
      <c r="C61" s="56">
        <v>487</v>
      </c>
      <c r="D61" s="56">
        <v>665</v>
      </c>
      <c r="E61" s="138" t="s">
        <v>189</v>
      </c>
      <c r="F61" s="167" t="s">
        <v>190</v>
      </c>
      <c r="G61" s="59">
        <f>SUM(G62:G68)</f>
        <v>2382</v>
      </c>
      <c r="H61" s="59">
        <f>SUM(H62:H68)</f>
        <v>2619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/>
      <c r="H62" s="57">
        <v>245</v>
      </c>
    </row>
    <row r="63" spans="1:13" ht="15">
      <c r="A63" s="130" t="s">
        <v>195</v>
      </c>
      <c r="B63" s="136" t="s">
        <v>196</v>
      </c>
      <c r="C63" s="56"/>
      <c r="D63" s="56">
        <v>2</v>
      </c>
      <c r="E63" s="132" t="s">
        <v>197</v>
      </c>
      <c r="F63" s="137" t="s">
        <v>198</v>
      </c>
      <c r="G63" s="57"/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2789</v>
      </c>
      <c r="D64" s="60">
        <f>SUM(D58:D63)</f>
        <v>2693</v>
      </c>
      <c r="E64" s="132" t="s">
        <v>200</v>
      </c>
      <c r="F64" s="137" t="s">
        <v>201</v>
      </c>
      <c r="G64" s="57">
        <v>1982</v>
      </c>
      <c r="H64" s="57">
        <v>1402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>
        <v>109</v>
      </c>
      <c r="H65" s="57">
        <v>686</v>
      </c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214</v>
      </c>
      <c r="H66" s="57">
        <v>219</v>
      </c>
    </row>
    <row r="67" spans="1:8" ht="15">
      <c r="A67" s="130" t="s">
        <v>207</v>
      </c>
      <c r="B67" s="136" t="s">
        <v>208</v>
      </c>
      <c r="C67" s="56">
        <f>274+140</f>
        <v>414</v>
      </c>
      <c r="D67" s="56">
        <v>140</v>
      </c>
      <c r="E67" s="132" t="s">
        <v>209</v>
      </c>
      <c r="F67" s="137" t="s">
        <v>210</v>
      </c>
      <c r="G67" s="57">
        <v>52</v>
      </c>
      <c r="H67" s="57">
        <v>59</v>
      </c>
    </row>
    <row r="68" spans="1:8" ht="15">
      <c r="A68" s="130" t="s">
        <v>211</v>
      </c>
      <c r="B68" s="136" t="s">
        <v>212</v>
      </c>
      <c r="C68" s="56">
        <f>2116-140</f>
        <v>1976</v>
      </c>
      <c r="D68" s="56">
        <v>2632</v>
      </c>
      <c r="E68" s="132" t="s">
        <v>213</v>
      </c>
      <c r="F68" s="137" t="s">
        <v>214</v>
      </c>
      <c r="G68" s="57">
        <v>25</v>
      </c>
      <c r="H68" s="57">
        <v>8</v>
      </c>
    </row>
    <row r="69" spans="1:8" ht="15">
      <c r="A69" s="130" t="s">
        <v>215</v>
      </c>
      <c r="B69" s="136" t="s">
        <v>216</v>
      </c>
      <c r="C69" s="56">
        <v>10</v>
      </c>
      <c r="D69" s="56">
        <v>23</v>
      </c>
      <c r="E69" s="146" t="s">
        <v>78</v>
      </c>
      <c r="F69" s="137" t="s">
        <v>217</v>
      </c>
      <c r="G69" s="57">
        <v>53</v>
      </c>
      <c r="H69" s="57">
        <v>79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12</v>
      </c>
      <c r="D71" s="56">
        <v>11</v>
      </c>
      <c r="E71" s="148" t="s">
        <v>46</v>
      </c>
      <c r="F71" s="168" t="s">
        <v>224</v>
      </c>
      <c r="G71" s="66">
        <f>G59+G60+G61+G69+G70</f>
        <v>3058</v>
      </c>
      <c r="H71" s="66">
        <f>H59+H60+H61+H69+H70</f>
        <v>2910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255</v>
      </c>
      <c r="D72" s="56">
        <v>89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26</v>
      </c>
      <c r="D74" s="56">
        <v>41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2693</v>
      </c>
      <c r="D75" s="60">
        <f>SUM(D67:D74)</f>
        <v>2936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3058</v>
      </c>
      <c r="H79" s="67">
        <f>H71+H74+H75+H76</f>
        <v>2910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14</v>
      </c>
      <c r="D87" s="56">
        <v>19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15</v>
      </c>
      <c r="D88" s="56">
        <v>5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29</v>
      </c>
      <c r="D91" s="60">
        <f>SUM(D87:D90)</f>
        <v>24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>
        <v>16</v>
      </c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5527</v>
      </c>
      <c r="D93" s="60">
        <f>D64+D75+D84+D91+D92</f>
        <v>5653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8944</v>
      </c>
      <c r="D94" s="69">
        <f>D93+D55</f>
        <v>9586</v>
      </c>
      <c r="E94" s="261" t="s">
        <v>270</v>
      </c>
      <c r="F94" s="184" t="s">
        <v>271</v>
      </c>
      <c r="G94" s="70">
        <f>G36+G39+G55+G79</f>
        <v>8944</v>
      </c>
      <c r="H94" s="70">
        <f>H36+H39+H55+H79</f>
        <v>9586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332"/>
      <c r="G97" s="331"/>
      <c r="H97" s="77"/>
      <c r="M97" s="62"/>
    </row>
    <row r="98" spans="1:13" ht="15">
      <c r="A98" s="22" t="s">
        <v>533</v>
      </c>
      <c r="B98" s="251"/>
      <c r="C98" s="337" t="s">
        <v>381</v>
      </c>
      <c r="D98" s="337"/>
      <c r="E98" s="337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7" t="s">
        <v>522</v>
      </c>
      <c r="D100" s="338"/>
      <c r="E100" s="338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B4">
      <selection activeCell="I47" sqref="I47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1" t="str">
        <f>'справка №1-БАЛАНС'!E3</f>
        <v> "Торготерм"АД</v>
      </c>
      <c r="C2" s="341"/>
      <c r="D2" s="341"/>
      <c r="E2" s="341"/>
      <c r="F2" s="343" t="s">
        <v>2</v>
      </c>
      <c r="G2" s="343"/>
      <c r="H2" s="290">
        <f>'справка №1-БАЛАНС'!H3</f>
        <v>819363984</v>
      </c>
    </row>
    <row r="3" spans="1:8" ht="15">
      <c r="A3" s="271" t="s">
        <v>274</v>
      </c>
      <c r="B3" s="341" t="str">
        <f>'справка №1-БАЛАНС'!E4</f>
        <v>неконсолидиран</v>
      </c>
      <c r="C3" s="341"/>
      <c r="D3" s="341"/>
      <c r="E3" s="341"/>
      <c r="F3" s="306" t="s">
        <v>4</v>
      </c>
      <c r="G3" s="291"/>
      <c r="H3" s="291" t="str">
        <f>'справка №1-БАЛАНС'!H4</f>
        <v> </v>
      </c>
    </row>
    <row r="4" spans="1:8" ht="17.25" customHeight="1">
      <c r="A4" s="271" t="s">
        <v>5</v>
      </c>
      <c r="B4" s="342" t="str">
        <f>'справка №1-БАЛАНС'!E5</f>
        <v>01.01.2009-31.12.2009</v>
      </c>
      <c r="C4" s="342"/>
      <c r="D4" s="342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8</v>
      </c>
      <c r="C5" s="187" t="s">
        <v>9</v>
      </c>
      <c r="D5" s="189" t="s">
        <v>13</v>
      </c>
      <c r="E5" s="187" t="s">
        <v>277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3950</v>
      </c>
      <c r="D9" s="23">
        <v>6854</v>
      </c>
      <c r="E9" s="193" t="s">
        <v>284</v>
      </c>
      <c r="F9" s="309" t="s">
        <v>285</v>
      </c>
      <c r="G9" s="310">
        <v>6026</v>
      </c>
      <c r="H9" s="310">
        <v>9781</v>
      </c>
    </row>
    <row r="10" spans="1:8" ht="12">
      <c r="A10" s="193" t="s">
        <v>286</v>
      </c>
      <c r="B10" s="194" t="s">
        <v>287</v>
      </c>
      <c r="C10" s="23">
        <v>393</v>
      </c>
      <c r="D10" s="23">
        <v>795</v>
      </c>
      <c r="E10" s="193" t="s">
        <v>288</v>
      </c>
      <c r="F10" s="309" t="s">
        <v>289</v>
      </c>
      <c r="G10" s="310">
        <v>704</v>
      </c>
      <c r="H10" s="310">
        <v>678</v>
      </c>
    </row>
    <row r="11" spans="1:8" ht="12">
      <c r="A11" s="193" t="s">
        <v>290</v>
      </c>
      <c r="B11" s="194" t="s">
        <v>291</v>
      </c>
      <c r="C11" s="23">
        <v>651</v>
      </c>
      <c r="D11" s="23">
        <v>693</v>
      </c>
      <c r="E11" s="195" t="s">
        <v>292</v>
      </c>
      <c r="F11" s="309" t="s">
        <v>293</v>
      </c>
      <c r="G11" s="310">
        <v>93</v>
      </c>
      <c r="H11" s="310">
        <v>83</v>
      </c>
    </row>
    <row r="12" spans="1:8" ht="12">
      <c r="A12" s="193" t="s">
        <v>294</v>
      </c>
      <c r="B12" s="194" t="s">
        <v>295</v>
      </c>
      <c r="C12" s="23">
        <v>1588</v>
      </c>
      <c r="D12" s="23">
        <v>1663</v>
      </c>
      <c r="E12" s="195" t="s">
        <v>78</v>
      </c>
      <c r="F12" s="309" t="s">
        <v>296</v>
      </c>
      <c r="G12" s="310">
        <v>226</v>
      </c>
      <c r="H12" s="310">
        <v>323</v>
      </c>
    </row>
    <row r="13" spans="1:18" ht="12">
      <c r="A13" s="193" t="s">
        <v>297</v>
      </c>
      <c r="B13" s="194" t="s">
        <v>298</v>
      </c>
      <c r="C13" s="23">
        <v>219</v>
      </c>
      <c r="D13" s="23">
        <v>284</v>
      </c>
      <c r="E13" s="196" t="s">
        <v>51</v>
      </c>
      <c r="F13" s="311" t="s">
        <v>299</v>
      </c>
      <c r="G13" s="308">
        <f>SUM(G9:G12)</f>
        <v>7049</v>
      </c>
      <c r="H13" s="308">
        <f>SUM(H9:H12)</f>
        <v>10865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621</v>
      </c>
      <c r="D14" s="23">
        <v>665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f>-342-24-41</f>
        <v>-407</v>
      </c>
      <c r="D15" s="24">
        <f>-827</f>
        <v>-827</v>
      </c>
      <c r="E15" s="191" t="s">
        <v>304</v>
      </c>
      <c r="F15" s="314" t="s">
        <v>305</v>
      </c>
      <c r="G15" s="310">
        <v>79</v>
      </c>
      <c r="H15" s="310">
        <v>4</v>
      </c>
    </row>
    <row r="16" spans="1:8" ht="12">
      <c r="A16" s="193" t="s">
        <v>306</v>
      </c>
      <c r="B16" s="194" t="s">
        <v>307</v>
      </c>
      <c r="C16" s="24">
        <v>367</v>
      </c>
      <c r="D16" s="24">
        <v>548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/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51</v>
      </c>
      <c r="B19" s="198" t="s">
        <v>315</v>
      </c>
      <c r="C19" s="26">
        <f>SUM(C9:C15)+C16</f>
        <v>7382</v>
      </c>
      <c r="D19" s="26">
        <f>SUM(D9:D15)+D16</f>
        <v>10675</v>
      </c>
      <c r="E19" s="199" t="s">
        <v>316</v>
      </c>
      <c r="F19" s="312" t="s">
        <v>317</v>
      </c>
      <c r="G19" s="310"/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105</v>
      </c>
      <c r="D22" s="23">
        <v>146</v>
      </c>
      <c r="E22" s="199" t="s">
        <v>325</v>
      </c>
      <c r="F22" s="312" t="s">
        <v>326</v>
      </c>
      <c r="G22" s="310"/>
      <c r="H22" s="310"/>
    </row>
    <row r="23" spans="1:8" ht="24">
      <c r="A23" s="193" t="s">
        <v>327</v>
      </c>
      <c r="B23" s="200" t="s">
        <v>328</v>
      </c>
      <c r="C23" s="23"/>
      <c r="D23" s="23">
        <v>15</v>
      </c>
      <c r="E23" s="193" t="s">
        <v>329</v>
      </c>
      <c r="F23" s="312" t="s">
        <v>330</v>
      </c>
      <c r="G23" s="310"/>
      <c r="H23" s="310">
        <v>57</v>
      </c>
    </row>
    <row r="24" spans="1:18" ht="12">
      <c r="A24" s="193" t="s">
        <v>331</v>
      </c>
      <c r="B24" s="200" t="s">
        <v>332</v>
      </c>
      <c r="C24" s="23">
        <v>6</v>
      </c>
      <c r="D24" s="23">
        <v>7</v>
      </c>
      <c r="E24" s="196" t="s">
        <v>103</v>
      </c>
      <c r="F24" s="314" t="s">
        <v>333</v>
      </c>
      <c r="G24" s="308">
        <f>SUM(G19:G23)</f>
        <v>0</v>
      </c>
      <c r="H24" s="308">
        <f>SUM(H19:H23)</f>
        <v>57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334</v>
      </c>
      <c r="C25" s="23">
        <v>20</v>
      </c>
      <c r="D25" s="23">
        <v>21</v>
      </c>
      <c r="E25" s="197"/>
      <c r="F25" s="199"/>
      <c r="G25" s="313"/>
      <c r="H25" s="313"/>
    </row>
    <row r="26" spans="1:14" ht="12">
      <c r="A26" s="196" t="s">
        <v>76</v>
      </c>
      <c r="B26" s="201" t="s">
        <v>335</v>
      </c>
      <c r="C26" s="26">
        <f>SUM(C22:C25)</f>
        <v>131</v>
      </c>
      <c r="D26" s="26">
        <f>SUM(D22:D25)</f>
        <v>189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7513</v>
      </c>
      <c r="D28" s="27">
        <f>D26+D19</f>
        <v>10864</v>
      </c>
      <c r="E28" s="41" t="s">
        <v>338</v>
      </c>
      <c r="F28" s="314" t="s">
        <v>339</v>
      </c>
      <c r="G28" s="308">
        <f>G13+G15+G24</f>
        <v>7128</v>
      </c>
      <c r="H28" s="308">
        <f>H13+H15+H24</f>
        <v>10926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0</v>
      </c>
      <c r="D30" s="27">
        <f>IF((H28-D28)&gt;0,H28-D28,0)</f>
        <v>62</v>
      </c>
      <c r="E30" s="41" t="s">
        <v>342</v>
      </c>
      <c r="F30" s="314" t="s">
        <v>343</v>
      </c>
      <c r="G30" s="30">
        <f>IF((C28-G28)&gt;0,C28-G28,0)</f>
        <v>385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7513</v>
      </c>
      <c r="D33" s="26">
        <f>D28-D31+D32</f>
        <v>10864</v>
      </c>
      <c r="E33" s="41" t="s">
        <v>352</v>
      </c>
      <c r="F33" s="314" t="s">
        <v>353</v>
      </c>
      <c r="G33" s="30">
        <f>G32-G31+G28</f>
        <v>7128</v>
      </c>
      <c r="H33" s="30">
        <f>H32-H31+H28</f>
        <v>10926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0</v>
      </c>
      <c r="D34" s="27">
        <f>IF((H33-D33)&gt;0,H33-D33,0)</f>
        <v>62</v>
      </c>
      <c r="E34" s="42" t="s">
        <v>356</v>
      </c>
      <c r="F34" s="314" t="s">
        <v>357</v>
      </c>
      <c r="G34" s="308">
        <f>IF((C33-G33)&gt;0,C33-G33,0)</f>
        <v>385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-4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/>
      <c r="D36" s="23"/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>
        <v>-4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0</v>
      </c>
      <c r="D39" s="264">
        <f>+IF((H33-D33-D35)&gt;0,H33-D33-D35,0)</f>
        <v>66</v>
      </c>
      <c r="E39" s="208" t="s">
        <v>368</v>
      </c>
      <c r="F39" s="318" t="s">
        <v>369</v>
      </c>
      <c r="G39" s="319">
        <f>IF(G34&gt;0,IF(C35+G34&lt;0,0,C35+G34),IF(C34-C35&lt;0,C35-C34,0))</f>
        <v>385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0</v>
      </c>
      <c r="D41" s="29">
        <f>IF(H39=0,IF(D39-D40&gt;0,D39-D40+H40,0),IF(H39-H40&lt;0,H40-H39+D39,0))</f>
        <v>66</v>
      </c>
      <c r="E41" s="41" t="s">
        <v>375</v>
      </c>
      <c r="F41" s="329" t="s">
        <v>376</v>
      </c>
      <c r="G41" s="29">
        <f>IF(C39=0,IF(G39-G40&gt;0,G39-G40+C40,0),IF(C39-C40&lt;0,C40-C39+G40,0))</f>
        <v>385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7513</v>
      </c>
      <c r="D42" s="30">
        <f>D33+D35+D39</f>
        <v>10926</v>
      </c>
      <c r="E42" s="42" t="s">
        <v>379</v>
      </c>
      <c r="F42" s="43" t="s">
        <v>380</v>
      </c>
      <c r="G42" s="30">
        <f>G39+G33</f>
        <v>7513</v>
      </c>
      <c r="H42" s="30">
        <f>H39+H33</f>
        <v>10926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4" t="s">
        <v>528</v>
      </c>
      <c r="B45" s="344"/>
      <c r="C45" s="344"/>
      <c r="D45" s="344"/>
      <c r="E45" s="344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247" t="s">
        <v>534</v>
      </c>
      <c r="C48" s="247" t="s">
        <v>381</v>
      </c>
      <c r="D48" s="340"/>
      <c r="E48" s="340"/>
      <c r="F48" s="340"/>
      <c r="G48" s="340"/>
      <c r="H48" s="340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40"/>
      <c r="E50" s="340"/>
      <c r="F50" s="340"/>
      <c r="G50" s="340"/>
      <c r="H50" s="340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C41" sqref="C41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"Торготерм"АД</v>
      </c>
      <c r="C4" s="301" t="s">
        <v>2</v>
      </c>
      <c r="D4" s="301">
        <f>'справка №1-БАЛАНС'!H3</f>
        <v>819363984</v>
      </c>
      <c r="E4" s="218"/>
      <c r="F4" s="218"/>
    </row>
    <row r="5" spans="1:4" ht="15">
      <c r="A5" s="274" t="s">
        <v>274</v>
      </c>
      <c r="B5" s="274" t="str">
        <f>'справка №1-БАЛАНС'!E4</f>
        <v>неконсолидиран</v>
      </c>
      <c r="C5" s="302" t="s">
        <v>4</v>
      </c>
      <c r="D5" s="301" t="str">
        <f>'справка №1-БАЛАНС'!H4</f>
        <v> </v>
      </c>
    </row>
    <row r="6" spans="1:6" ht="12" customHeight="1">
      <c r="A6" s="275" t="s">
        <v>5</v>
      </c>
      <c r="B6" s="289" t="str">
        <f>'справка №1-БАЛАНС'!E5</f>
        <v>01.01.2009-31.12.2009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7366</v>
      </c>
      <c r="D10" s="31">
        <v>11335</v>
      </c>
      <c r="E10" s="44"/>
      <c r="F10" s="44"/>
    </row>
    <row r="11" spans="1:13" ht="12.75">
      <c r="A11" s="227" t="s">
        <v>388</v>
      </c>
      <c r="B11" s="228" t="s">
        <v>389</v>
      </c>
      <c r="C11" s="330">
        <f>-5799+162</f>
        <v>-5637</v>
      </c>
      <c r="D11" s="330">
        <v>-8859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.75">
      <c r="A12" s="227" t="s">
        <v>390</v>
      </c>
      <c r="B12" s="228" t="s">
        <v>391</v>
      </c>
      <c r="C12" s="31"/>
      <c r="D12" s="330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30">
        <v>-1397</v>
      </c>
      <c r="D13" s="330">
        <v>-1727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30">
        <v>262</v>
      </c>
      <c r="D14" s="330">
        <v>891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.75">
      <c r="A15" s="229" t="s">
        <v>396</v>
      </c>
      <c r="B15" s="228" t="s">
        <v>397</v>
      </c>
      <c r="C15" s="330">
        <v>-3</v>
      </c>
      <c r="D15" s="330">
        <v>-47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.75">
      <c r="A16" s="227" t="s">
        <v>398</v>
      </c>
      <c r="B16" s="228" t="s">
        <v>399</v>
      </c>
      <c r="C16" s="330"/>
      <c r="D16" s="330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.75">
      <c r="A17" s="227" t="s">
        <v>400</v>
      </c>
      <c r="B17" s="228" t="s">
        <v>401</v>
      </c>
      <c r="C17" s="330"/>
      <c r="D17" s="330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.75">
      <c r="A18" s="229" t="s">
        <v>402</v>
      </c>
      <c r="B18" s="230" t="s">
        <v>403</v>
      </c>
      <c r="C18" s="330">
        <v>-6</v>
      </c>
      <c r="D18" s="330">
        <v>-7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.75">
      <c r="A19" s="227" t="s">
        <v>404</v>
      </c>
      <c r="B19" s="228" t="s">
        <v>405</v>
      </c>
      <c r="C19" s="330">
        <v>-191</v>
      </c>
      <c r="D19" s="330">
        <v>-198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394</v>
      </c>
      <c r="D20" s="32">
        <f>SUM(D10:D19)</f>
        <v>1388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.75">
      <c r="A22" s="227" t="s">
        <v>409</v>
      </c>
      <c r="B22" s="228" t="s">
        <v>410</v>
      </c>
      <c r="C22" s="330">
        <v>-162</v>
      </c>
      <c r="D22" s="330">
        <v>-183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/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>
        <v>58</v>
      </c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-162</v>
      </c>
      <c r="D32" s="32">
        <f>SUM(D22:D31)</f>
        <v>-125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411</v>
      </c>
      <c r="D36" s="31"/>
      <c r="E36" s="44"/>
      <c r="F36" s="44"/>
    </row>
    <row r="37" spans="1:6" ht="12.75">
      <c r="A37" s="227" t="s">
        <v>437</v>
      </c>
      <c r="B37" s="228" t="s">
        <v>438</v>
      </c>
      <c r="C37" s="330">
        <v>-200</v>
      </c>
      <c r="D37" s="330">
        <v>-200</v>
      </c>
      <c r="E37" s="44"/>
      <c r="F37" s="44"/>
    </row>
    <row r="38" spans="1:6" ht="12.75">
      <c r="A38" s="227" t="s">
        <v>439</v>
      </c>
      <c r="B38" s="228" t="s">
        <v>440</v>
      </c>
      <c r="C38" s="330"/>
      <c r="D38" s="330">
        <v>-171</v>
      </c>
      <c r="E38" s="44"/>
      <c r="F38" s="44"/>
    </row>
    <row r="39" spans="1:6" ht="12.75">
      <c r="A39" s="227" t="s">
        <v>441</v>
      </c>
      <c r="B39" s="228" t="s">
        <v>442</v>
      </c>
      <c r="C39" s="330">
        <f>-79</f>
        <v>-79</v>
      </c>
      <c r="D39" s="330">
        <v>-89</v>
      </c>
      <c r="E39" s="44"/>
      <c r="F39" s="44"/>
    </row>
    <row r="40" spans="1:6" ht="12.75">
      <c r="A40" s="227" t="s">
        <v>443</v>
      </c>
      <c r="B40" s="228" t="s">
        <v>444</v>
      </c>
      <c r="C40" s="330">
        <v>-245</v>
      </c>
      <c r="D40" s="330">
        <v>-937</v>
      </c>
      <c r="E40" s="44"/>
      <c r="F40" s="44"/>
    </row>
    <row r="41" spans="1:8" ht="12.75">
      <c r="A41" s="227" t="s">
        <v>445</v>
      </c>
      <c r="B41" s="228" t="s">
        <v>446</v>
      </c>
      <c r="C41" s="330">
        <v>-114</v>
      </c>
      <c r="D41" s="330">
        <v>-20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-227</v>
      </c>
      <c r="D42" s="32">
        <f>SUM(D34:D41)</f>
        <v>-1417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5</v>
      </c>
      <c r="D43" s="32">
        <f>D42+D32+D20</f>
        <v>-154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24</v>
      </c>
      <c r="D44" s="46">
        <v>178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29</v>
      </c>
      <c r="D45" s="32">
        <f>D44+D43</f>
        <v>24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29</v>
      </c>
      <c r="D46" s="33">
        <v>24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535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45"/>
      <c r="D50" s="345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45"/>
      <c r="D52" s="345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">
      <selection activeCell="I29" sqref="I29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6" t="s">
        <v>459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8" t="str">
        <f>'справка №1-БАЛАНС'!E3</f>
        <v> "Торготерм"АД</v>
      </c>
      <c r="C3" s="348"/>
      <c r="D3" s="348"/>
      <c r="E3" s="348"/>
      <c r="F3" s="348"/>
      <c r="G3" s="348"/>
      <c r="H3" s="348"/>
      <c r="I3" s="348"/>
      <c r="J3" s="280"/>
      <c r="K3" s="350" t="s">
        <v>2</v>
      </c>
      <c r="L3" s="350"/>
      <c r="M3" s="282">
        <f>'справка №1-БАЛАНС'!H3</f>
        <v>819363984</v>
      </c>
      <c r="N3" s="2"/>
    </row>
    <row r="4" spans="1:15" s="292" customFormat="1" ht="13.5" customHeight="1">
      <c r="A4" s="271" t="s">
        <v>460</v>
      </c>
      <c r="B4" s="348" t="str">
        <f>'справка №1-БАЛАНС'!E4</f>
        <v>неконсолидиран</v>
      </c>
      <c r="C4" s="348"/>
      <c r="D4" s="348"/>
      <c r="E4" s="348"/>
      <c r="F4" s="348"/>
      <c r="G4" s="348"/>
      <c r="H4" s="348"/>
      <c r="I4" s="348"/>
      <c r="J4" s="50"/>
      <c r="K4" s="351" t="s">
        <v>4</v>
      </c>
      <c r="L4" s="351"/>
      <c r="M4" s="282" t="str">
        <f>'справка №1-БАЛАНС'!H4</f>
        <v> </v>
      </c>
      <c r="N4" s="3"/>
      <c r="O4" s="3"/>
    </row>
    <row r="5" spans="1:14" s="292" customFormat="1" ht="12.75" customHeight="1">
      <c r="A5" s="271" t="s">
        <v>5</v>
      </c>
      <c r="B5" s="352" t="str">
        <f>'справка №1-БАЛАНС'!E5</f>
        <v>01.01.2009-31.12.2009</v>
      </c>
      <c r="C5" s="352"/>
      <c r="D5" s="352"/>
      <c r="E5" s="352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3000</v>
      </c>
      <c r="D11" s="35">
        <f>'справка №1-БАЛАНС'!H19</f>
        <v>0</v>
      </c>
      <c r="E11" s="35">
        <f>'справка №1-БАЛАНС'!H20</f>
        <v>1377</v>
      </c>
      <c r="F11" s="35">
        <f>'справка №1-БАЛАНС'!H22</f>
        <v>300</v>
      </c>
      <c r="G11" s="35">
        <f>'справка №1-БАЛАНС'!H23</f>
        <v>0</v>
      </c>
      <c r="H11" s="37"/>
      <c r="I11" s="35">
        <f>'справка №1-БАЛАНС'!H28+'справка №1-БАЛАНС'!H31</f>
        <v>644</v>
      </c>
      <c r="J11" s="35">
        <f>'справка №1-БАЛАНС'!H29+'справка №1-БАЛАНС'!H32</f>
        <v>0</v>
      </c>
      <c r="K11" s="37"/>
      <c r="L11" s="239">
        <f>SUM(C11:K11)</f>
        <v>5321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3000</v>
      </c>
      <c r="D15" s="38">
        <f aca="true" t="shared" si="2" ref="D15:M15">D11+D12</f>
        <v>0</v>
      </c>
      <c r="E15" s="38">
        <f t="shared" si="2"/>
        <v>1377</v>
      </c>
      <c r="F15" s="38">
        <f t="shared" si="2"/>
        <v>300</v>
      </c>
      <c r="G15" s="38">
        <f t="shared" si="2"/>
        <v>0</v>
      </c>
      <c r="H15" s="38">
        <f t="shared" si="2"/>
        <v>0</v>
      </c>
      <c r="I15" s="38">
        <f t="shared" si="2"/>
        <v>644</v>
      </c>
      <c r="J15" s="38">
        <f t="shared" si="2"/>
        <v>0</v>
      </c>
      <c r="K15" s="38">
        <f t="shared" si="2"/>
        <v>0</v>
      </c>
      <c r="L15" s="239">
        <f t="shared" si="1"/>
        <v>5321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+'справка №1-БАЛАНС'!G31</f>
        <v>0</v>
      </c>
      <c r="J16" s="240">
        <f>+'справка №1-БАЛАНС'!G32</f>
        <v>-385</v>
      </c>
      <c r="K16" s="37"/>
      <c r="L16" s="239">
        <f t="shared" si="1"/>
        <v>-385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>
        <v>-26</v>
      </c>
      <c r="F28" s="37"/>
      <c r="G28" s="37"/>
      <c r="H28" s="37"/>
      <c r="I28" s="37">
        <v>27</v>
      </c>
      <c r="J28" s="37"/>
      <c r="K28" s="37"/>
      <c r="L28" s="239">
        <f t="shared" si="1"/>
        <v>1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3000</v>
      </c>
      <c r="D29" s="36">
        <f aca="true" t="shared" si="6" ref="D29:M29">D17+D20+D21+D24+D28+D27+D15+D16</f>
        <v>0</v>
      </c>
      <c r="E29" s="36">
        <f t="shared" si="6"/>
        <v>1351</v>
      </c>
      <c r="F29" s="36">
        <f t="shared" si="6"/>
        <v>300</v>
      </c>
      <c r="G29" s="36">
        <f t="shared" si="6"/>
        <v>0</v>
      </c>
      <c r="H29" s="36">
        <f t="shared" si="6"/>
        <v>0</v>
      </c>
      <c r="I29" s="36">
        <f t="shared" si="6"/>
        <v>671</v>
      </c>
      <c r="J29" s="36">
        <f t="shared" si="6"/>
        <v>-385</v>
      </c>
      <c r="K29" s="36">
        <f t="shared" si="6"/>
        <v>0</v>
      </c>
      <c r="L29" s="239">
        <f t="shared" si="1"/>
        <v>4937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3000</v>
      </c>
      <c r="D32" s="36">
        <f t="shared" si="7"/>
        <v>0</v>
      </c>
      <c r="E32" s="36">
        <f t="shared" si="7"/>
        <v>1351</v>
      </c>
      <c r="F32" s="36">
        <f t="shared" si="7"/>
        <v>300</v>
      </c>
      <c r="G32" s="36">
        <f t="shared" si="7"/>
        <v>0</v>
      </c>
      <c r="H32" s="36">
        <f t="shared" si="7"/>
        <v>0</v>
      </c>
      <c r="I32" s="36">
        <f t="shared" si="7"/>
        <v>671</v>
      </c>
      <c r="J32" s="36">
        <f t="shared" si="7"/>
        <v>-385</v>
      </c>
      <c r="K32" s="36">
        <f t="shared" si="7"/>
        <v>0</v>
      </c>
      <c r="L32" s="239">
        <f t="shared" si="1"/>
        <v>4937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9" t="s">
        <v>529</v>
      </c>
      <c r="B35" s="349"/>
      <c r="C35" s="349"/>
      <c r="D35" s="349"/>
      <c r="E35" s="349"/>
      <c r="F35" s="349"/>
      <c r="G35" s="349"/>
      <c r="H35" s="349"/>
      <c r="I35" s="349"/>
      <c r="J35" s="349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536</v>
      </c>
      <c r="B38" s="19"/>
      <c r="C38" s="15"/>
      <c r="D38" s="347" t="s">
        <v>521</v>
      </c>
      <c r="E38" s="347"/>
      <c r="F38" s="347"/>
      <c r="G38" s="347"/>
      <c r="H38" s="347"/>
      <c r="I38" s="347"/>
      <c r="J38" s="15" t="s">
        <v>527</v>
      </c>
      <c r="K38" s="15"/>
      <c r="L38" s="347"/>
      <c r="M38" s="347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2010-01-28T08:21:41Z</cp:lastPrinted>
  <dcterms:created xsi:type="dcterms:W3CDTF">2000-06-29T12:02:40Z</dcterms:created>
  <dcterms:modified xsi:type="dcterms:W3CDTF">2010-01-28T08:32:48Z</dcterms:modified>
  <cp:category/>
  <cp:version/>
  <cp:contentType/>
  <cp:contentStatus/>
</cp:coreProperties>
</file>