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tabRatio="888" activeTab="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<sst xmlns="http://schemas.openxmlformats.org/spreadsheetml/2006/main" count="797" uniqueCount="616">
  <si>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</si>
  <si>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</si>
  <si>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</si>
  <si>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</si>
  <si>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</si>
  <si>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</si>
  <si>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</si>
  <si>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</si>
  <si>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</si>
  <si>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</si>
  <si>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</si>
  <si>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</si>
  <si>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</si>
  <si>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</si>
  <si>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</si>
  <si>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</si>
  <si>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</si>
  <si>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</si>
  <si>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</si>
  <si>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</si>
  <si>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</si>
  <si>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</si>
  <si>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</si>
  <si>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</si>
  <si>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</si>
  <si>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</si>
  <si>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</si>
  <si>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</si>
  <si>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</si>
  <si>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</si>
  <si>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</si>
  <si>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</si>
  <si>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</si>
  <si>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</si>
  <si>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</si>
  <si>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</si>
  <si>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</si>
  <si>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</si>
  <si>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</si>
  <si>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</si>
  <si>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</si>
  <si>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</si>
  <si>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</si>
  <si>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</si>
  <si>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</si>
  <si>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</si>
  <si>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</si>
  <si>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</si>
  <si>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</si>
  <si>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</si>
  <si>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</si>
  <si>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</si>
  <si>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</si>
  <si>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</si>
  <si>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</si>
  <si>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</si>
  <si>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</si>
  <si>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</si>
  <si>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</si>
  <si>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</si>
  <si>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</si>
  <si>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</si>
  <si>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</si>
  <si>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</si>
  <si>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</si>
  <si>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</si>
  <si>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</si>
  <si>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</si>
  <si>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</si>
  <si>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</si>
  <si>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</si>
  <si>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</si>
  <si>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</si>
  <si>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</si>
  <si>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</si>
  <si>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</si>
  <si>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</si>
  <si>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</si>
  <si>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</si>
  <si>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</si>
  <si>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</si>
  <si>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</si>
  <si>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</si>
  <si>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</si>
  <si>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</si>
  <si>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</si>
  <si>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</si>
  <si>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</si>
  <si>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</si>
  <si>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</si>
  <si>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</si>
  <si>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</si>
  <si>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</si>
  <si>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</si>
  <si>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</si>
  <si>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</si>
  <si>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</si>
  <si>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</si>
  <si>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</si>
  <si>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</si>
  <si>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</si>
  <si>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</si>
  <si>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</si>
  <si>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</si>
  <si>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</si>
  <si>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</si>
  <si>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</si>
  <si>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</si>
  <si>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</si>
  <si>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</si>
  <si>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</si>
  <si>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</si>
  <si>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</si>
  <si>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</si>
  <si>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</si>
  <si>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</si>
  <si>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</si>
  <si>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</si>
  <si>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</si>
  <si>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</si>
  <si>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</si>
  <si>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</si>
  <si>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</si>
  <si>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</si>
  <si>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</si>
  <si>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</si>
  <si>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</si>
  <si>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</si>
  <si>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</si>
  <si>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</si>
  <si>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</si>
  <si>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</si>
  <si>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</si>
  <si>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</si>
  <si>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</si>
  <si>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</si>
  <si>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</si>
  <si>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</si>
  <si>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</si>
  <si>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</si>
  <si>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</si>
  <si>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</si>
  <si>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</si>
  <si>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</si>
  <si>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</si>
  <si>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</si>
  <si>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</si>
  <si>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</si>
  <si>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</si>
  <si>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</si>
  <si>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</si>
  <si>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</si>
  <si>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</si>
  <si>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</si>
  <si>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</si>
  <si>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</si>
  <si>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</si>
  <si>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</si>
  <si>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</si>
  <si>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</si>
  <si>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</si>
  <si>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</si>
  <si>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</si>
  <si>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</si>
  <si>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</si>
  <si>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</si>
  <si>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</si>
  <si>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</si>
  <si>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</si>
  <si>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</si>
  <si>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</si>
  <si>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</si>
  <si>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</si>
  <si>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</si>
  <si>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</si>
  <si>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</si>
  <si>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</si>
  <si>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</si>
  <si>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</si>
  <si>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</si>
  <si>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</si>
  <si>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</si>
  <si>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</si>
  <si>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</si>
  <si>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</si>
  <si>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</si>
  <si>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</si>
  <si>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</si>
  <si>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</si>
  <si>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</si>
  <si>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</si>
  <si>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</si>
  <si>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</si>
  <si>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</si>
  <si>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</si>
  <si>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</si>
  <si>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</si>
  <si>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</si>
  <si>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</si>
  <si>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</si>
  <si>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</si>
  <si>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</si>
  <si>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</si>
  <si>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</si>
  <si>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</si>
  <si>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</si>
  <si>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</si>
  <si>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</si>
  <si>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</si>
  <si>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</si>
  <si>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</si>
  <si>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</si>
  <si>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</si>
  <si>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</si>
  <si>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</si>
  <si>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</si>
  <si>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</si>
  <si>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</si>
  <si>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</si>
  <si>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</si>
  <si>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</si>
  <si>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</si>
  <si>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</si>
  <si>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</si>
  <si>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</si>
  <si>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</si>
  <si>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</si>
  <si>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</si>
  <si>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</si>
  <si>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</si>
  <si>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</si>
  <si>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</si>
  <si>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</si>
  <si>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</si>
  <si>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</si>
  <si>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</si>
  <si>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</si>
  <si>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</si>
  <si>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</si>
  <si>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</si>
  <si>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</si>
  <si>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</si>
  <si>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</si>
  <si>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</si>
  <si>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</si>
  <si>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</si>
  <si>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</si>
  <si>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</si>
  <si>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</si>
  <si>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</si>
  <si>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</si>
  <si>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</si>
  <si>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</si>
  <si>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</si>
  <si>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</si>
  <si>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</si>
  <si>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</si>
  <si>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</si>
  <si>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</si>
  <si>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</si>
  <si>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</si>
  <si>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</si>
  <si>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</si>
  <si>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</si>
  <si>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</si>
  <si>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</si>
  <si>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</si>
  <si>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</si>
  <si>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</si>
  <si>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</si>
  <si>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</si>
  <si>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</si>
  <si>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</si>
  <si>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</si>
  <si>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</si>
  <si>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</si>
  <si>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</si>
  <si>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</si>
  <si>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</si>
  <si>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</si>
  <si>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</si>
  <si>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</si>
  <si>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</si>
  <si>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</si>
  <si>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</si>
  <si>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</si>
  <si>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</si>
  <si>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</si>
  <si>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</si>
  <si>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</si>
  <si>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</si>
  <si>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</si>
  <si>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</si>
  <si>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</si>
  <si>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</si>
  <si>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</si>
  <si>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</si>
  <si>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</si>
  <si>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</si>
  <si>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</si>
  <si>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</si>
  <si>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</si>
  <si>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</si>
  <si>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</si>
  <si>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</si>
  <si>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</si>
  <si>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</si>
  <si>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</si>
  <si>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</si>
  <si>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</si>
  <si>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</si>
  <si>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</si>
  <si>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</si>
  <si>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</si>
  <si>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</si>
  <si>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</si>
  <si>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</si>
  <si>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</si>
  <si>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</si>
  <si>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</si>
  <si>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</si>
  <si>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</si>
  <si>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</si>
  <si>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</si>
  <si>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</si>
  <si>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</si>
  <si>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</si>
  <si>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</si>
  <si>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</si>
  <si>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</si>
  <si>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</si>
  <si>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</si>
  <si>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</si>
  <si>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</si>
  <si>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</si>
  <si>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</si>
  <si>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</si>
  <si>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</si>
  <si>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</si>
  <si>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</si>
  <si>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</si>
  <si>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</si>
  <si>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</si>
  <si>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</si>
  <si>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</si>
  <si>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</si>
  <si>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</si>
  <si>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</si>
  <si>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</si>
  <si>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</si>
  <si>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</si>
  <si>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</si>
  <si>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</si>
  <si>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</si>
  <si>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</si>
  <si>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</si>
  <si>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</si>
  <si>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</si>
  <si>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</si>
  <si>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</si>
  <si>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</si>
  <si>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</si>
  <si>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</si>
  <si>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</si>
  <si>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</si>
  <si>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</si>
  <si>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</si>
  <si>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</si>
  <si>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</si>
  <si>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</si>
  <si>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</si>
  <si>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</si>
  <si>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</si>
  <si>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</si>
  <si>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</si>
  <si>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</si>
  <si>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</si>
  <si>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</si>
  <si>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</si>
  <si>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</si>
  <si>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</si>
  <si>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</si>
  <si>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</si>
  <si>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</si>
  <si>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</si>
  <si>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</si>
  <si>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</si>
  <si>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</si>
  <si>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</si>
  <si>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</si>
  <si>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</si>
  <si>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</si>
  <si>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</si>
  <si>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</si>
  <si>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</si>
  <si>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</si>
  <si>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</si>
  <si>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</si>
  <si>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</si>
  <si>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</si>
  <si>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</si>
  <si>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</si>
  <si>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</si>
  <si>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</si>
  <si>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</si>
  <si>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</si>
  <si>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</si>
  <si>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</si>
  <si>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</si>
  <si>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</si>
  <si>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</si>
  <si>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</si>
  <si>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</si>
  <si>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</si>
  <si>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</si>
  <si>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</si>
  <si>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</si>
  <si>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</si>
  <si>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</si>
  <si>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</si>
  <si>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</si>
  <si>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</si>
  <si>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</si>
  <si>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</si>
  <si>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</si>
  <si>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</si>
  <si>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</si>
  <si>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</si>
  <si>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</si>
  <si>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</si>
  <si>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</si>
  <si>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</si>
  <si>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</si>
  <si>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</si>
  <si>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</si>
  <si>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</si>
  <si>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</si>
  <si>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</si>
  <si>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</si>
  <si>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</si>
  <si>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</si>
  <si>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</si>
  <si>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</si>
  <si>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</si>
  <si>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</si>
  <si>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</si>
  <si>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</si>
  <si>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</si>
  <si>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</si>
  <si>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</si>
  <si>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</si>
  <si>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</si>
  <si>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</si>
  <si>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</si>
  <si>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</si>
  <si>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</si>
  <si>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</si>
  <si>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</si>
  <si>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</si>
  <si>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</si>
  <si>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</si>
  <si>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</si>
  <si>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</si>
  <si>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</si>
  <si>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</si>
  <si>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</si>
  <si>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</si>
  <si>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</si>
  <si>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</si>
  <si>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</si>
  <si>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</si>
  <si>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</si>
  <si>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</si>
  <si>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</si>
  <si>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</si>
  <si>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</si>
  <si>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</si>
  <si>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</si>
  <si>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</si>
  <si>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</si>
  <si>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</si>
  <si>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</si>
  <si>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</si>
  <si>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</si>
  <si>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</si>
  <si>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</si>
  <si>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</si>
  <si>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</si>
  <si>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</si>
  <si>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</si>
  <si>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</si>
  <si>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</si>
  <si>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</si>
  <si>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</si>
  <si>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</si>
  <si>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</si>
  <si>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</si>
  <si>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</si>
  <si>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</si>
  <si>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</si>
  <si>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</si>
  <si>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</si>
  <si>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</si>
  <si>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</si>
  <si>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</si>
  <si>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</si>
  <si>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</si>
  <si>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</si>
  <si>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</si>
  <si>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</si>
  <si>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</si>
  <si>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</si>
  <si>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</si>
  <si>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</si>
  <si>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</si>
  <si>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</si>
  <si>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</si>
  <si>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</si>
  <si>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</si>
  <si>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</si>
  <si>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</si>
  <si>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</si>
  <si>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</si>
  <si>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</si>
  <si>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</si>
  <si>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</si>
  <si>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</si>
  <si>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</si>
  <si>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</si>
  <si>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</si>
  <si>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</si>
  <si>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</si>
  <si>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</si>
  <si>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</si>
  <si>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</si>
  <si>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</si>
  <si>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</si>
  <si>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</si>
  <si>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</si>
  <si>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</si>
  <si>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</si>
  <si>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</si>
  <si>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</si>
  <si>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</si>
  <si>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</si>
  <si>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</si>
  <si>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</si>
  <si>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</si>
  <si>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</si>
  <si>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</si>
  <si>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</si>
  <si>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</si>
  <si>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</si>
  <si>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</si>
  <si>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</si>
  <si>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</si>
  <si>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</si>
  <si>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</si>
  <si>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</si>
  <si>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</si>
  <si>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</si>
  <si>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</si>
  <si>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</si>
  <si>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</si>
  <si>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</si>
  <si>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</si>
  <si>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</si>
  <si>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</si>
  <si>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</si>
  <si>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</si>
  <si>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</si>
  <si>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</si>
  <si>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</si>
  <si>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</si>
  <si>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</si>
  <si>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</si>
  <si>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</si>
  <si>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</si>
  <si>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</si>
  <si>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</si>
  <si>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</si>
  <si>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</si>
  <si>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</si>
  <si>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</si>
  <si>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</si>
  <si>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</si>
  <si>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</si>
  <si>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</si>
  <si>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</si>
  <si>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</si>
  <si>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</si>
  <si>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</si>
  <si>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</si>
  <si>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</si>
  <si>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</si>
  <si>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</si>
  <si>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</si>
  <si>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</si>
  <si>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</si>
  <si>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</si>
  <si>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</si>
  <si>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</si>
  <si>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</si>
  <si>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</si>
  <si>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</si>
  <si>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</si>
  <si>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</si>
  <si>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</si>
  <si>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</si>
  <si>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</si>
  <si>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</si>
  <si>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</si>
  <si>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30.09.2017</t>
  </si>
  <si>
    <t xml:space="preserve">Дата: 23.10.2017 г. </t>
  </si>
  <si>
    <t>Неразпределена печалба към 30.09.</t>
  </si>
  <si>
    <t>Непокрита загуба към 30.09.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</si>
</sst>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2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3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4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5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7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4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45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45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53" fillId="0" borderId="0" xfId="58" applyFont="1" applyAlignment="1">
      <alignment horizontal="center"/>
      <protection/>
    </xf>
    <xf numFmtId="0" fontId="23" fillId="0" borderId="31" xfId="62" applyFont="1" applyBorder="1" applyAlignment="1">
      <alignment horizontal="left" vertical="center" wrapText="1"/>
      <protection/>
    </xf>
    <xf numFmtId="0" fontId="13" fillId="0" borderId="39" xfId="62" applyFont="1" applyBorder="1" applyAlignment="1">
      <alignment horizontal="left" vertical="center" wrapText="1"/>
      <protection/>
    </xf>
    <xf numFmtId="0" fontId="13" fillId="0" borderId="32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0" fontId="13" fillId="0" borderId="13" xfId="62" applyFont="1" applyBorder="1" applyAlignment="1">
      <alignment horizontal="left" vertical="center" wrapText="1"/>
      <protection/>
    </xf>
    <xf numFmtId="0" fontId="13" fillId="0" borderId="14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1">
      <selection activeCell="A82" sqref="A8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3" t="s">
        <v>0</v>
      </c>
      <c r="B2" s="423"/>
      <c r="C2" s="423"/>
      <c r="D2" s="423"/>
      <c r="E2" s="423"/>
      <c r="F2" s="423"/>
    </row>
    <row r="3" spans="1:6" ht="12.75">
      <c r="A3" s="424" t="s">
        <v>1</v>
      </c>
      <c r="B3" s="424"/>
      <c r="C3" s="424"/>
      <c r="D3" s="424"/>
      <c r="E3" s="424"/>
      <c r="F3" s="424"/>
    </row>
    <row r="4" spans="1:6" ht="12.75">
      <c r="A4" s="425" t="s">
        <v>612</v>
      </c>
      <c r="B4" s="425"/>
      <c r="C4" s="425"/>
      <c r="D4" s="425"/>
      <c r="E4" s="425"/>
      <c r="F4" s="425"/>
    </row>
    <row r="5" spans="1:6" s="4" customFormat="1" ht="13.5" customHeight="1">
      <c r="A5" s="430" t="s">
        <v>2</v>
      </c>
      <c r="B5" s="428"/>
      <c r="C5" s="428"/>
      <c r="D5" s="428" t="s">
        <v>3</v>
      </c>
      <c r="E5" s="428"/>
      <c r="F5" s="429"/>
    </row>
    <row r="6" spans="1:6" s="7" customFormat="1" ht="12.75">
      <c r="A6" s="431" t="s">
        <v>4</v>
      </c>
      <c r="B6" s="426" t="s">
        <v>5</v>
      </c>
      <c r="C6" s="426"/>
      <c r="D6" s="426" t="s">
        <v>4</v>
      </c>
      <c r="E6" s="426" t="s">
        <v>6</v>
      </c>
      <c r="F6" s="427"/>
    </row>
    <row r="7" spans="1:6" s="7" customFormat="1" ht="12" customHeight="1">
      <c r="A7" s="431"/>
      <c r="B7" s="5" t="s">
        <v>7</v>
      </c>
      <c r="C7" s="5" t="s">
        <v>8</v>
      </c>
      <c r="D7" s="426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24</v>
      </c>
      <c r="C12" s="23">
        <v>26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46</v>
      </c>
      <c r="C19" s="31">
        <f>SUM(C11:C18)</f>
        <v>48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161</v>
      </c>
      <c r="F24" s="21">
        <f>F25+F26</f>
        <v>169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190</v>
      </c>
      <c r="F25" s="23">
        <v>190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-29</v>
      </c>
      <c r="F26" s="20">
        <v>-21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-2</v>
      </c>
      <c r="F27" s="20">
        <v>-8</v>
      </c>
    </row>
    <row r="28" spans="1:6" ht="12.75" customHeight="1">
      <c r="A28" s="33" t="s">
        <v>48</v>
      </c>
      <c r="B28" s="23">
        <v>874</v>
      </c>
      <c r="C28" s="23">
        <v>874</v>
      </c>
      <c r="D28" s="27" t="s">
        <v>49</v>
      </c>
      <c r="E28" s="28">
        <f>SUM(E25,E26,E27)</f>
        <v>159</v>
      </c>
      <c r="F28" s="28">
        <f>SUM(F25:F27)</f>
        <v>161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1430</v>
      </c>
      <c r="F29" s="28">
        <f>SUM(F14,F22,F28)</f>
        <v>1432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243</v>
      </c>
      <c r="C35" s="23">
        <v>243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1168</v>
      </c>
      <c r="C38" s="18">
        <f>SUM(C27:C37)</f>
        <v>1168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3</v>
      </c>
      <c r="C41" s="20">
        <v>3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3</v>
      </c>
      <c r="C42" s="18">
        <f>SUM(C40:C41)</f>
        <v>3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1217</v>
      </c>
      <c r="C44" s="18">
        <f>SUM(C19,C25,C38,C42,C43)</f>
        <v>1219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21</v>
      </c>
      <c r="F47" s="422">
        <v>17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/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>
        <v>1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22</v>
      </c>
      <c r="F54" s="28">
        <f>SUM(F44:F52)-F46</f>
        <v>17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7</v>
      </c>
      <c r="C56" s="369">
        <v>8</v>
      </c>
      <c r="D56" s="34" t="s">
        <v>98</v>
      </c>
      <c r="E56" s="28">
        <f>SUM(E42,E54)</f>
        <v>22</v>
      </c>
      <c r="F56" s="28">
        <f>SUM(F54)</f>
        <v>17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95</v>
      </c>
      <c r="C61" s="23">
        <v>88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102</v>
      </c>
      <c r="C62" s="18">
        <f>SUM(C55:C61)</f>
        <v>96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10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123</v>
      </c>
      <c r="C72" s="23">
        <v>124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133</v>
      </c>
      <c r="C75" s="18">
        <f>SUM(C70:C74)</f>
        <v>134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235</v>
      </c>
      <c r="C77" s="18">
        <f>SUM(C54,C62,C69,C75,C76)</f>
        <v>230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1452</v>
      </c>
      <c r="C78" s="18">
        <f>SUM(C44,C77)</f>
        <v>1449</v>
      </c>
      <c r="D78" s="34" t="s">
        <v>118</v>
      </c>
      <c r="E78" s="28">
        <f>SUM(E29,E41,E56)</f>
        <v>1452</v>
      </c>
      <c r="F78" s="28">
        <f>SUM(F29,F41,F56)</f>
        <v>1449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C13" sqref="C13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06" t="s">
        <v>264</v>
      </c>
      <c r="B2" s="506"/>
      <c r="C2" s="506"/>
    </row>
    <row r="3" spans="1:3" ht="12.75">
      <c r="A3" s="506" t="s">
        <v>476</v>
      </c>
      <c r="B3" s="506"/>
      <c r="C3" s="506"/>
    </row>
    <row r="4" spans="1:3" ht="12.75">
      <c r="A4" s="506" t="str">
        <f>'БАЛАНС-3м.'!A3:F3</f>
        <v>на "БУЛГАР ЧЕХ ИНВЕСТ ХОЛДИНГ" АД - СМОЛЯН</v>
      </c>
      <c r="B4" s="506"/>
      <c r="C4" s="506"/>
    </row>
    <row r="5" spans="1:3" ht="12.75">
      <c r="A5" s="506" t="str">
        <f>'БАЛАНС-3м.'!A4:F4</f>
        <v>към 30.09.2017</v>
      </c>
      <c r="B5" s="506"/>
      <c r="C5" s="506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2" t="s">
        <v>478</v>
      </c>
      <c r="B7" s="504" t="s">
        <v>479</v>
      </c>
      <c r="C7" s="505"/>
    </row>
    <row r="8" spans="1:3" ht="13.5" thickBot="1">
      <c r="A8" s="503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>
        <v>11</v>
      </c>
      <c r="C12" s="262">
        <v>4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11</v>
      </c>
      <c r="C16" s="368">
        <f>SUM(C11:C15)</f>
        <v>4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23.10.2017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07" t="s">
        <v>264</v>
      </c>
      <c r="B2" s="507"/>
    </row>
    <row r="3" spans="1:2" ht="12.75">
      <c r="A3" s="507" t="s">
        <v>504</v>
      </c>
      <c r="B3" s="507"/>
    </row>
    <row r="4" spans="1:2" ht="15.75" customHeight="1">
      <c r="A4" s="507" t="str">
        <f>'БАЛАНС-3м.'!A3:F3</f>
        <v>на "БУЛГАР ЧЕХ ИНВЕСТ ХОЛДИНГ" АД - СМОЛЯН</v>
      </c>
      <c r="B4" s="507"/>
    </row>
    <row r="5" spans="1:2" ht="12.75">
      <c r="A5" s="507" t="str">
        <f>'БАЛАНС-3м.'!A4:F4</f>
        <v>към 30.09.2017</v>
      </c>
      <c r="B5" s="507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23.10.2017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43" sqref="D43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08" t="s">
        <v>516</v>
      </c>
      <c r="D1" s="508"/>
    </row>
    <row r="2" spans="1:4" ht="19.5" customHeight="1">
      <c r="A2" s="511" t="s">
        <v>264</v>
      </c>
      <c r="B2" s="511"/>
      <c r="C2" s="511"/>
      <c r="D2" s="511"/>
    </row>
    <row r="3" spans="1:4" ht="16.5" customHeight="1">
      <c r="A3" s="511" t="s">
        <v>517</v>
      </c>
      <c r="B3" s="511"/>
      <c r="C3" s="511"/>
      <c r="D3" s="511"/>
    </row>
    <row r="4" spans="1:4" ht="16.5" customHeight="1">
      <c r="A4" s="511" t="str">
        <f>'БАЛАНС-3м.'!A3:F3</f>
        <v>на "БУЛГАР ЧЕХ ИНВЕСТ ХОЛДИНГ" АД - СМОЛЯН</v>
      </c>
      <c r="B4" s="511"/>
      <c r="C4" s="511"/>
      <c r="D4" s="511"/>
    </row>
    <row r="5" spans="1:4" ht="15" customHeight="1">
      <c r="A5" s="512" t="str">
        <f>'БАЛАНС-3м.'!A4:F4</f>
        <v>към 30.09.2017</v>
      </c>
      <c r="B5" s="512"/>
      <c r="C5" s="512"/>
      <c r="D5" s="512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190</v>
      </c>
    </row>
    <row r="10" spans="1:4" ht="15.75" customHeight="1">
      <c r="A10" s="292" t="s">
        <v>523</v>
      </c>
      <c r="B10" s="293" t="s">
        <v>524</v>
      </c>
      <c r="C10" s="294"/>
      <c r="D10" s="366">
        <v>190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/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0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/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0</v>
      </c>
    </row>
    <row r="27" spans="1:4" ht="15" customHeight="1">
      <c r="A27" s="292" t="s">
        <v>315</v>
      </c>
      <c r="B27" s="293" t="s">
        <v>614</v>
      </c>
      <c r="C27" s="294"/>
      <c r="D27" s="376">
        <f>SUM(-D26,D16)+D10</f>
        <v>190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21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>
        <v>8</v>
      </c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8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615</v>
      </c>
      <c r="C39" s="304"/>
      <c r="D39" s="310">
        <f>SUM(D38,D33)+D29</f>
        <v>29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51">
        <v>2</v>
      </c>
    </row>
    <row r="43" spans="1:4" ht="12.75">
      <c r="A43" s="315"/>
      <c r="B43" s="315"/>
      <c r="C43" s="315"/>
      <c r="D43" s="315"/>
    </row>
    <row r="44" spans="1:4" ht="38.25" customHeight="1">
      <c r="A44" s="509" t="s">
        <v>590</v>
      </c>
      <c r="B44" s="509"/>
      <c r="C44" s="509"/>
      <c r="D44" s="509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23.10.2017 г. </v>
      </c>
      <c r="B47" s="316" t="s">
        <v>553</v>
      </c>
      <c r="C47" s="510" t="s">
        <v>554</v>
      </c>
      <c r="D47" s="510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22">
      <selection activeCell="B54" sqref="B54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16" t="s">
        <v>555</v>
      </c>
      <c r="G1" s="516"/>
    </row>
    <row r="2" spans="1:7" ht="12.75" customHeight="1">
      <c r="A2" s="515" t="s">
        <v>556</v>
      </c>
      <c r="B2" s="515"/>
      <c r="C2" s="515"/>
      <c r="D2" s="515"/>
      <c r="E2" s="515"/>
      <c r="F2" s="515"/>
      <c r="G2" s="515"/>
    </row>
    <row r="3" spans="1:7" ht="12.75">
      <c r="A3" s="515" t="s">
        <v>557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'БАЛАНС-3м.'!A3:F3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'БАЛАНС-3м.'!A4:F4</f>
        <v>към 30.09.2017</v>
      </c>
      <c r="B5" s="515"/>
      <c r="C5" s="515"/>
      <c r="D5" s="515"/>
      <c r="E5" s="515"/>
      <c r="F5" s="515"/>
      <c r="G5" s="515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18" t="s">
        <v>558</v>
      </c>
      <c r="B7" s="519" t="s">
        <v>559</v>
      </c>
      <c r="C7" s="519"/>
      <c r="D7" s="519"/>
      <c r="E7" s="519" t="s">
        <v>560</v>
      </c>
      <c r="F7" s="519"/>
      <c r="G7" s="520"/>
    </row>
    <row r="8" spans="1:7" ht="24.75" customHeight="1" thickBot="1">
      <c r="A8" s="518"/>
      <c r="B8" s="519" t="s">
        <v>561</v>
      </c>
      <c r="C8" s="513" t="s">
        <v>562</v>
      </c>
      <c r="D8" s="521"/>
      <c r="E8" s="519" t="s">
        <v>563</v>
      </c>
      <c r="F8" s="513" t="s">
        <v>564</v>
      </c>
      <c r="G8" s="514"/>
    </row>
    <row r="9" spans="1:7" ht="35.25" customHeight="1" thickBot="1">
      <c r="A9" s="518"/>
      <c r="B9" s="519"/>
      <c r="C9" s="322" t="s">
        <v>565</v>
      </c>
      <c r="D9" s="322" t="s">
        <v>566</v>
      </c>
      <c r="E9" s="519"/>
      <c r="F9" s="320" t="s">
        <v>565</v>
      </c>
      <c r="G9" s="323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21</v>
      </c>
      <c r="F17" s="328"/>
      <c r="G17" s="329">
        <v>2</v>
      </c>
    </row>
    <row r="18" spans="1:7" ht="13.5" thickBot="1">
      <c r="A18" s="331" t="s">
        <v>574</v>
      </c>
      <c r="B18" s="332"/>
      <c r="C18" s="332"/>
      <c r="D18" s="332"/>
      <c r="E18" s="332">
        <v>5</v>
      </c>
      <c r="F18" s="332"/>
      <c r="G18" s="333">
        <v>1</v>
      </c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26</v>
      </c>
      <c r="F19" s="370">
        <f t="shared" si="0"/>
        <v>0</v>
      </c>
      <c r="G19" s="375">
        <f t="shared" si="0"/>
        <v>3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/>
      <c r="F37" s="328"/>
      <c r="G37" s="329"/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/>
      <c r="F39" s="322"/>
      <c r="G39" s="323"/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523" t="s">
        <v>576</v>
      </c>
      <c r="B50" s="524"/>
      <c r="C50" s="524"/>
      <c r="D50" s="524"/>
      <c r="E50" s="524"/>
      <c r="F50" s="524"/>
      <c r="G50" s="525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f>E17-E37+E27</f>
        <v>21</v>
      </c>
      <c r="F57" s="328"/>
      <c r="G57" s="329">
        <f>G17-G37+G28</f>
        <v>2</v>
      </c>
    </row>
    <row r="58" spans="1:7" ht="13.5" thickBot="1">
      <c r="A58" s="526" t="s">
        <v>574</v>
      </c>
      <c r="B58" s="527"/>
      <c r="C58" s="527"/>
      <c r="D58" s="527"/>
      <c r="E58" s="527">
        <f>E18-E38+E28</f>
        <v>5</v>
      </c>
      <c r="F58" s="527"/>
      <c r="G58" s="528">
        <f>G18-G38+G29</f>
        <v>1</v>
      </c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26</v>
      </c>
      <c r="F59" s="370">
        <f t="shared" si="1"/>
        <v>0</v>
      </c>
      <c r="G59" s="375">
        <f t="shared" si="1"/>
        <v>3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23.10.2017 г. </v>
      </c>
      <c r="B62" s="517" t="s">
        <v>586</v>
      </c>
      <c r="C62" s="517"/>
      <c r="D62" s="342"/>
      <c r="E62" s="517" t="s">
        <v>587</v>
      </c>
      <c r="F62" s="517"/>
      <c r="G62" s="517"/>
    </row>
  </sheetData>
  <sheetProtection/>
  <mergeCells count="14">
    <mergeCell ref="B62:C62"/>
    <mergeCell ref="E62:G62"/>
    <mergeCell ref="A7:A9"/>
    <mergeCell ref="B7:D7"/>
    <mergeCell ref="E7:G7"/>
    <mergeCell ref="B8:B9"/>
    <mergeCell ref="C8:D8"/>
    <mergeCell ref="E8:E9"/>
    <mergeCell ref="F8:G8"/>
    <mergeCell ref="A3:G3"/>
    <mergeCell ref="A4:G4"/>
    <mergeCell ref="A5:G5"/>
    <mergeCell ref="F1:G1"/>
    <mergeCell ref="A2:G2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25">
      <selection activeCell="F38" sqref="F38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11.75390625" style="383" customWidth="1"/>
    <col min="4" max="4" width="41.875" style="382" customWidth="1"/>
    <col min="5" max="5" width="9.125" style="383" customWidth="1"/>
    <col min="6" max="6" width="11.1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34" t="s">
        <v>125</v>
      </c>
      <c r="B3" s="434"/>
      <c r="C3" s="434"/>
      <c r="D3" s="434"/>
      <c r="E3" s="434"/>
      <c r="F3" s="434"/>
    </row>
    <row r="4" spans="1:6" ht="15">
      <c r="A4" s="434" t="s">
        <v>126</v>
      </c>
      <c r="B4" s="434"/>
      <c r="C4" s="434"/>
      <c r="D4" s="434"/>
      <c r="E4" s="434"/>
      <c r="F4" s="434"/>
    </row>
    <row r="5" spans="1:6" ht="15">
      <c r="A5" s="522" t="str">
        <f>'БАЛАНС-3м.'!A3:F3</f>
        <v>на "БУЛГАР ЧЕХ ИНВЕСТ ХОЛДИНГ" АД - СМОЛЯН</v>
      </c>
      <c r="B5" s="522"/>
      <c r="C5" s="522"/>
      <c r="D5" s="522"/>
      <c r="E5" s="522"/>
      <c r="F5" s="522"/>
    </row>
    <row r="6" spans="1:6" ht="15.75" thickBot="1">
      <c r="A6" s="435" t="str">
        <f>'БАЛАНС-3м.'!A4:F4</f>
        <v>към 30.09.2017</v>
      </c>
      <c r="B6" s="435"/>
      <c r="C6" s="435"/>
      <c r="D6" s="435"/>
      <c r="E6" s="435"/>
      <c r="F6" s="435"/>
    </row>
    <row r="7" spans="1:6" s="387" customFormat="1" ht="14.25">
      <c r="A7" s="432" t="s">
        <v>127</v>
      </c>
      <c r="B7" s="385" t="s">
        <v>128</v>
      </c>
      <c r="C7" s="386"/>
      <c r="D7" s="432" t="s">
        <v>129</v>
      </c>
      <c r="E7" s="385" t="s">
        <v>128</v>
      </c>
      <c r="F7" s="386"/>
    </row>
    <row r="8" spans="1:6" s="387" customFormat="1" ht="42.75">
      <c r="A8" s="433"/>
      <c r="B8" s="388" t="s">
        <v>130</v>
      </c>
      <c r="C8" s="389" t="s">
        <v>131</v>
      </c>
      <c r="D8" s="433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398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11</v>
      </c>
      <c r="C13" s="398">
        <v>9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>
        <v>1</v>
      </c>
      <c r="C14" s="398">
        <v>1</v>
      </c>
      <c r="D14" s="401" t="s">
        <v>141</v>
      </c>
      <c r="E14" s="400"/>
      <c r="F14" s="400"/>
    </row>
    <row r="15" spans="1:6" ht="15.75" customHeight="1">
      <c r="A15" s="401" t="s">
        <v>142</v>
      </c>
      <c r="B15" s="398">
        <v>2</v>
      </c>
      <c r="C15" s="398">
        <v>2</v>
      </c>
      <c r="D15" s="401" t="s">
        <v>143</v>
      </c>
      <c r="E15" s="400">
        <v>2</v>
      </c>
      <c r="F15" s="400">
        <v>2</v>
      </c>
    </row>
    <row r="16" spans="1:6" ht="17.25" customHeight="1">
      <c r="A16" s="401" t="s">
        <v>144</v>
      </c>
      <c r="B16" s="398">
        <v>1</v>
      </c>
      <c r="C16" s="398">
        <v>1</v>
      </c>
      <c r="D16" s="402" t="s">
        <v>30</v>
      </c>
      <c r="E16" s="396">
        <f>SUM(E11:E15)</f>
        <v>2</v>
      </c>
      <c r="F16" s="396">
        <f>SUM(F11:F15)</f>
        <v>2</v>
      </c>
    </row>
    <row r="17" spans="1:6" ht="17.25" customHeight="1">
      <c r="A17" s="401" t="s">
        <v>145</v>
      </c>
      <c r="B17" s="398"/>
      <c r="C17" s="398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15</v>
      </c>
      <c r="C20" s="395">
        <f>SUM(C12:C19)</f>
        <v>13</v>
      </c>
      <c r="D20" s="405" t="s">
        <v>151</v>
      </c>
      <c r="E20" s="400">
        <v>11</v>
      </c>
      <c r="F20" s="400">
        <v>11</v>
      </c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/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11</v>
      </c>
      <c r="F27" s="396">
        <f>SUM(F20:F26)</f>
        <v>11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13</v>
      </c>
      <c r="F28" s="396">
        <f>SUM(F16,F17,F27)</f>
        <v>13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>
        <v>2</v>
      </c>
      <c r="F29" s="399"/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/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/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15</v>
      </c>
      <c r="C35" s="396">
        <f>SUM(C20,C27,C34)</f>
        <v>13</v>
      </c>
      <c r="D35" s="394"/>
      <c r="E35" s="400"/>
      <c r="F35" s="399"/>
    </row>
    <row r="36" spans="1:6" ht="18" customHeight="1">
      <c r="A36" s="394" t="s">
        <v>174</v>
      </c>
      <c r="B36" s="395">
        <v>0</v>
      </c>
      <c r="C36" s="395">
        <v>0</v>
      </c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15</v>
      </c>
      <c r="C38" s="395">
        <f>C35+C37</f>
        <v>13</v>
      </c>
      <c r="D38" s="394" t="s">
        <v>177</v>
      </c>
      <c r="E38" s="396">
        <f>SUM(E28,E30)</f>
        <v>13</v>
      </c>
      <c r="F38" s="396">
        <f>SUM(F28,F30)</f>
        <v>13</v>
      </c>
    </row>
    <row r="39" spans="1:6" ht="17.25" customHeight="1">
      <c r="A39" s="411" t="s">
        <v>178</v>
      </c>
      <c r="B39" s="395">
        <f>B36</f>
        <v>0</v>
      </c>
      <c r="C39" s="395">
        <f>C36</f>
        <v>0</v>
      </c>
      <c r="D39" s="394" t="s">
        <v>179</v>
      </c>
      <c r="E39" s="399">
        <v>2</v>
      </c>
      <c r="F39" s="399"/>
    </row>
    <row r="40" spans="1:6" ht="17.25" customHeight="1">
      <c r="A40" s="397" t="s">
        <v>180</v>
      </c>
      <c r="B40" s="395"/>
      <c r="C40" s="395"/>
      <c r="D40" s="394"/>
      <c r="E40" s="395"/>
      <c r="F40" s="396"/>
    </row>
    <row r="41" spans="1:6" ht="17.25" customHeight="1">
      <c r="A41" s="401" t="s">
        <v>181</v>
      </c>
      <c r="B41" s="395"/>
      <c r="C41" s="396"/>
      <c r="D41" s="412"/>
      <c r="E41" s="395"/>
      <c r="F41" s="396"/>
    </row>
    <row r="42" spans="1:6" ht="17.25" customHeight="1">
      <c r="A42" s="401" t="s">
        <v>182</v>
      </c>
      <c r="B42" s="395"/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0</v>
      </c>
      <c r="C43" s="396">
        <f>C39-C40</f>
        <v>0</v>
      </c>
      <c r="D43" s="394" t="s">
        <v>184</v>
      </c>
      <c r="E43" s="396">
        <f>E39</f>
        <v>2</v>
      </c>
      <c r="F43" s="396">
        <f>F39</f>
        <v>0</v>
      </c>
    </row>
    <row r="44" spans="1:6" ht="17.25" customHeight="1" thickBot="1">
      <c r="A44" s="410" t="s">
        <v>185</v>
      </c>
      <c r="B44" s="413">
        <f>SUM(B35,B40,B43)</f>
        <v>15</v>
      </c>
      <c r="C44" s="413">
        <f>SUM(C35,C40,C43)</f>
        <v>13</v>
      </c>
      <c r="D44" s="410" t="s">
        <v>186</v>
      </c>
      <c r="E44" s="413">
        <f>SUM(E38,E43)</f>
        <v>15</v>
      </c>
      <c r="F44" s="413">
        <f>SUM(F38,F43)</f>
        <v>13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23.10.2017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tabSelected="1" zoomScale="120" zoomScaleNormal="120" zoomScaleSheetLayoutView="100" zoomScalePageLayoutView="0" workbookViewId="0" topLeftCell="A29">
      <selection activeCell="G39" sqref="G39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36" t="s">
        <v>188</v>
      </c>
      <c r="G1" s="436"/>
    </row>
    <row r="2" spans="1:7" ht="12.75">
      <c r="A2" s="49"/>
      <c r="B2" s="49"/>
      <c r="C2" s="49"/>
      <c r="F2" s="436" t="s">
        <v>594</v>
      </c>
      <c r="G2" s="436"/>
    </row>
    <row r="3" spans="1:7" ht="12.75">
      <c r="A3" s="439" t="s">
        <v>125</v>
      </c>
      <c r="B3" s="439"/>
      <c r="C3" s="439"/>
      <c r="D3" s="439"/>
      <c r="E3" s="439"/>
      <c r="F3" s="439"/>
      <c r="G3" s="439"/>
    </row>
    <row r="4" spans="1:7" ht="15.75" customHeight="1">
      <c r="A4" s="439" t="s">
        <v>189</v>
      </c>
      <c r="B4" s="439"/>
      <c r="C4" s="439"/>
      <c r="D4" s="439"/>
      <c r="E4" s="439"/>
      <c r="F4" s="439"/>
      <c r="G4" s="439"/>
    </row>
    <row r="5" spans="1:7" ht="16.5" customHeight="1">
      <c r="A5" s="437" t="str">
        <f>'БАЛАНС-3м.'!A3:F3</f>
        <v>на "БУЛГАР ЧЕХ ИНВЕСТ ХОЛДИНГ" АД - СМОЛЯН</v>
      </c>
      <c r="B5" s="437"/>
      <c r="C5" s="437"/>
      <c r="D5" s="437"/>
      <c r="E5" s="437"/>
      <c r="F5" s="437"/>
      <c r="G5" s="437"/>
    </row>
    <row r="6" spans="1:7" ht="11.25" customHeight="1" thickBot="1">
      <c r="A6" s="438" t="str">
        <f>'БАЛАНС-3м.'!A4:F4</f>
        <v>към 30.09.2017</v>
      </c>
      <c r="B6" s="438"/>
      <c r="C6" s="438"/>
      <c r="D6" s="438"/>
      <c r="E6" s="438"/>
      <c r="F6" s="438"/>
      <c r="G6" s="438"/>
    </row>
    <row r="7" spans="1:7" ht="13.5" thickBot="1">
      <c r="A7" s="440" t="s">
        <v>190</v>
      </c>
      <c r="B7" s="442" t="s">
        <v>191</v>
      </c>
      <c r="C7" s="443"/>
      <c r="D7" s="444"/>
      <c r="E7" s="445" t="s">
        <v>192</v>
      </c>
      <c r="F7" s="446"/>
      <c r="G7" s="447"/>
    </row>
    <row r="8" spans="1:7" ht="26.25" thickBot="1">
      <c r="A8" s="441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>
        <v>3</v>
      </c>
      <c r="C11" s="60">
        <v>4</v>
      </c>
      <c r="D11" s="56">
        <f aca="true" t="shared" si="0" ref="D11:D18">B11-C11</f>
        <v>-1</v>
      </c>
      <c r="E11" s="60">
        <v>3</v>
      </c>
      <c r="F11" s="60">
        <v>13</v>
      </c>
      <c r="G11" s="62">
        <f aca="true" t="shared" si="1" ref="G11:G37">E11-F11</f>
        <v>-10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2</v>
      </c>
      <c r="D13" s="56">
        <f>B13-C13</f>
        <v>-2</v>
      </c>
      <c r="E13" s="60"/>
      <c r="F13" s="60">
        <v>3</v>
      </c>
      <c r="G13" s="62">
        <f t="shared" si="1"/>
        <v>-3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>
        <v>1</v>
      </c>
      <c r="D18" s="56">
        <f t="shared" si="0"/>
        <v>-1</v>
      </c>
      <c r="E18" s="60">
        <v>1</v>
      </c>
      <c r="F18" s="60">
        <v>1</v>
      </c>
      <c r="G18" s="62">
        <f t="shared" si="1"/>
        <v>0</v>
      </c>
    </row>
    <row r="19" spans="1:7" ht="12.75">
      <c r="A19" s="63" t="s">
        <v>201</v>
      </c>
      <c r="B19" s="64">
        <f>SUM(B10:B18)</f>
        <v>3</v>
      </c>
      <c r="C19" s="349">
        <f>SUM(C10:C18)</f>
        <v>7</v>
      </c>
      <c r="D19" s="64">
        <f>SUM(D10:D18)</f>
        <v>-4</v>
      </c>
      <c r="E19" s="64">
        <f>SUM(E10:E18)</f>
        <v>4</v>
      </c>
      <c r="F19" s="64">
        <f>SUM(F10:F18)</f>
        <v>17</v>
      </c>
      <c r="G19" s="65">
        <f t="shared" si="1"/>
        <v>-13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0"/>
      <c r="F29" s="364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/>
      <c r="G31" s="62">
        <f t="shared" si="1"/>
        <v>0</v>
      </c>
    </row>
    <row r="32" spans="1:7" ht="25.5">
      <c r="A32" s="59" t="s">
        <v>607</v>
      </c>
      <c r="B32" s="60">
        <v>4</v>
      </c>
      <c r="C32" s="60"/>
      <c r="D32" s="56">
        <f t="shared" si="3"/>
        <v>4</v>
      </c>
      <c r="E32" s="60">
        <v>3</v>
      </c>
      <c r="F32" s="60"/>
      <c r="G32" s="62">
        <f t="shared" si="1"/>
        <v>3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>
        <v>1</v>
      </c>
      <c r="D35" s="56">
        <f t="shared" si="3"/>
        <v>-1</v>
      </c>
      <c r="E35" s="60"/>
      <c r="F35" s="60"/>
      <c r="G35" s="62">
        <f t="shared" si="1"/>
        <v>0</v>
      </c>
    </row>
    <row r="36" spans="1:9" ht="12.75">
      <c r="A36" s="63" t="s">
        <v>213</v>
      </c>
      <c r="B36" s="64">
        <f>SUM(B28:B35)</f>
        <v>4</v>
      </c>
      <c r="C36" s="64">
        <f>SUM(C28:C35)</f>
        <v>1</v>
      </c>
      <c r="D36" s="64">
        <f>SUM(D28:D35)</f>
        <v>3</v>
      </c>
      <c r="E36" s="64">
        <f>SUM(E28:E35)</f>
        <v>3</v>
      </c>
      <c r="F36" s="64">
        <f>SUM(F28:F35)</f>
        <v>0</v>
      </c>
      <c r="G36" s="65">
        <f t="shared" si="1"/>
        <v>3</v>
      </c>
      <c r="I36" s="48" t="s">
        <v>597</v>
      </c>
    </row>
    <row r="37" spans="1:7" ht="27">
      <c r="A37" s="66" t="s">
        <v>214</v>
      </c>
      <c r="B37" s="64">
        <f>SUM(B19,B27,B36)</f>
        <v>7</v>
      </c>
      <c r="C37" s="349">
        <f>SUM(C19,C27,C36)</f>
        <v>8</v>
      </c>
      <c r="D37" s="347">
        <f>SUM(D19,D27,D36)</f>
        <v>-1</v>
      </c>
      <c r="E37" s="64">
        <f>SUM(E19,E27,E36)</f>
        <v>7</v>
      </c>
      <c r="F37" s="64">
        <f>SUM(F19,F27,F36)</f>
        <v>17</v>
      </c>
      <c r="G37" s="65">
        <f t="shared" si="1"/>
        <v>-10</v>
      </c>
    </row>
    <row r="38" spans="1:7" ht="13.5">
      <c r="A38" s="66" t="s">
        <v>215</v>
      </c>
      <c r="B38" s="67"/>
      <c r="C38" s="345"/>
      <c r="D38" s="349">
        <v>134</v>
      </c>
      <c r="E38" s="346"/>
      <c r="F38" s="64"/>
      <c r="G38" s="65">
        <v>144</v>
      </c>
    </row>
    <row r="39" spans="1:7" ht="14.25" thickBot="1">
      <c r="A39" s="68" t="s">
        <v>216</v>
      </c>
      <c r="B39" s="69"/>
      <c r="C39" s="69"/>
      <c r="D39" s="348">
        <f>D37+D38</f>
        <v>133</v>
      </c>
      <c r="E39" s="69"/>
      <c r="F39" s="70"/>
      <c r="G39" s="65">
        <f>G37+G38</f>
        <v>134</v>
      </c>
    </row>
    <row r="41" spans="1:6" ht="12.75">
      <c r="A41" s="371" t="str">
        <f>'БАЛАНС-3м.'!A81</f>
        <v>Дата: 23.10.2017 г. </v>
      </c>
      <c r="B41" s="71" t="s">
        <v>217</v>
      </c>
      <c r="C41" s="72"/>
      <c r="E41" s="436" t="s">
        <v>218</v>
      </c>
      <c r="F41" s="436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">
      <selection activeCell="K31" sqref="K31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53" t="s">
        <v>125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1:11" s="73" customFormat="1" ht="11.25" customHeight="1">
      <c r="A4" s="453" t="s">
        <v>220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</row>
    <row r="5" spans="1:13" s="73" customFormat="1" ht="10.5">
      <c r="A5" s="454" t="str">
        <f>'БАЛАНС-3м.'!A3:F3</f>
        <v>на "БУЛГАР ЧЕХ ИНВЕСТ ХОЛДИНГ" АД - СМОЛЯН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77"/>
      <c r="M5" s="77"/>
    </row>
    <row r="6" spans="1:13" s="79" customFormat="1" ht="10.5">
      <c r="A6" s="455" t="str">
        <f>'БАЛАНС-3м.'!A4:F4</f>
        <v>към 30.09.2017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6" t="s">
        <v>222</v>
      </c>
      <c r="B8" s="456" t="s">
        <v>223</v>
      </c>
      <c r="C8" s="448" t="s">
        <v>224</v>
      </c>
      <c r="D8" s="449"/>
      <c r="E8" s="449"/>
      <c r="F8" s="449"/>
      <c r="G8" s="450"/>
      <c r="H8" s="80" t="s">
        <v>225</v>
      </c>
      <c r="I8" s="81"/>
      <c r="J8" s="461" t="s">
        <v>226</v>
      </c>
      <c r="K8" s="456" t="s">
        <v>227</v>
      </c>
    </row>
    <row r="9" spans="1:11" s="82" customFormat="1" ht="11.25" thickBot="1">
      <c r="A9" s="457"/>
      <c r="B9" s="457"/>
      <c r="C9" s="451" t="s">
        <v>228</v>
      </c>
      <c r="D9" s="451" t="s">
        <v>229</v>
      </c>
      <c r="E9" s="449" t="s">
        <v>230</v>
      </c>
      <c r="F9" s="449"/>
      <c r="G9" s="450"/>
      <c r="H9" s="451" t="s">
        <v>231</v>
      </c>
      <c r="I9" s="459" t="s">
        <v>232</v>
      </c>
      <c r="J9" s="462"/>
      <c r="K9" s="457"/>
    </row>
    <row r="10" spans="1:11" s="82" customFormat="1" ht="23.25" thickBot="1">
      <c r="A10" s="458"/>
      <c r="B10" s="458"/>
      <c r="C10" s="452"/>
      <c r="D10" s="452"/>
      <c r="E10" s="83" t="s">
        <v>233</v>
      </c>
      <c r="F10" s="83" t="s">
        <v>234</v>
      </c>
      <c r="G10" s="83" t="s">
        <v>235</v>
      </c>
      <c r="H10" s="452"/>
      <c r="I10" s="460"/>
      <c r="J10" s="463"/>
      <c r="K10" s="458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190</v>
      </c>
      <c r="I12" s="87">
        <v>-29</v>
      </c>
      <c r="J12" s="87"/>
      <c r="K12" s="88">
        <f aca="true" t="shared" si="0" ref="K12:K28">SUM(B12:J12)</f>
        <v>1432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>
        <v>-2</v>
      </c>
      <c r="J16" s="90"/>
      <c r="K16" s="88">
        <f t="shared" si="0"/>
        <v>-2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/>
      <c r="I27" s="93"/>
      <c r="J27" s="93"/>
      <c r="K27" s="94">
        <f t="shared" si="0"/>
        <v>0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190</v>
      </c>
      <c r="I28" s="87">
        <f t="shared" si="1"/>
        <v>-31</v>
      </c>
      <c r="J28" s="87">
        <f t="shared" si="1"/>
        <v>0</v>
      </c>
      <c r="K28" s="88">
        <f t="shared" si="0"/>
        <v>1430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190</v>
      </c>
      <c r="I31" s="98">
        <f t="shared" si="2"/>
        <v>-31</v>
      </c>
      <c r="J31" s="98">
        <f t="shared" si="2"/>
        <v>0</v>
      </c>
      <c r="K31" s="99">
        <f>SUM(B31:J31)</f>
        <v>1430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23.10.2017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H9:H10"/>
    <mergeCell ref="I9:I10"/>
    <mergeCell ref="K8:K10"/>
    <mergeCell ref="J8:J10"/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28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C19">
      <selection activeCell="J17" sqref="J17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67"/>
      <c r="E1" s="467"/>
      <c r="F1" s="467"/>
      <c r="G1" s="467"/>
      <c r="H1" s="467"/>
      <c r="I1" s="467"/>
      <c r="J1" s="467"/>
      <c r="K1" s="467"/>
      <c r="L1" s="116"/>
      <c r="M1" s="467" t="s">
        <v>262</v>
      </c>
      <c r="N1" s="467"/>
      <c r="O1" s="467"/>
      <c r="P1" s="116" t="s">
        <v>263</v>
      </c>
      <c r="Q1" s="116"/>
    </row>
    <row r="2" spans="1:17" ht="12.75">
      <c r="A2" s="468" t="s">
        <v>264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</row>
    <row r="3" spans="1:17" ht="12.75">
      <c r="A3" s="468" t="s">
        <v>265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</row>
    <row r="4" spans="1:17" ht="13.5" customHeight="1">
      <c r="A4" s="464" t="str">
        <f>'БАЛАНС-3м.'!A3:F3</f>
        <v>на "БУЛГАР ЧЕХ ИНВЕСТ ХОЛДИНГ" АД - СМОЛЯН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</row>
    <row r="5" spans="1:17" ht="12.75" customHeight="1">
      <c r="A5" s="464" t="str">
        <f>'БАЛАНС-3м.'!A4:F4</f>
        <v>към 30.09.2017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2" t="s">
        <v>222</v>
      </c>
      <c r="B7" s="465"/>
      <c r="C7" s="465" t="s">
        <v>268</v>
      </c>
      <c r="D7" s="465"/>
      <c r="E7" s="465"/>
      <c r="F7" s="465"/>
      <c r="G7" s="465" t="s">
        <v>269</v>
      </c>
      <c r="H7" s="465"/>
      <c r="I7" s="465" t="s">
        <v>270</v>
      </c>
      <c r="J7" s="465" t="s">
        <v>271</v>
      </c>
      <c r="K7" s="465"/>
      <c r="L7" s="465"/>
      <c r="M7" s="465"/>
      <c r="N7" s="465" t="s">
        <v>269</v>
      </c>
      <c r="O7" s="465"/>
      <c r="P7" s="465" t="s">
        <v>272</v>
      </c>
      <c r="Q7" s="466" t="s">
        <v>273</v>
      </c>
    </row>
    <row r="8" spans="1:17" ht="54" customHeight="1" thickBot="1">
      <c r="A8" s="472"/>
      <c r="B8" s="465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65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65"/>
      <c r="Q8" s="466"/>
    </row>
    <row r="9" spans="1:17" ht="13.5" customHeight="1" thickBot="1">
      <c r="A9" s="469" t="s">
        <v>236</v>
      </c>
      <c r="B9" s="470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11</v>
      </c>
      <c r="K12" s="126">
        <v>1</v>
      </c>
      <c r="L12" s="126"/>
      <c r="M12" s="127">
        <f t="shared" si="2"/>
        <v>12</v>
      </c>
      <c r="N12" s="126"/>
      <c r="O12" s="126"/>
      <c r="P12" s="127">
        <f t="shared" si="3"/>
        <v>12</v>
      </c>
      <c r="Q12" s="128">
        <f t="shared" si="4"/>
        <v>24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13</v>
      </c>
      <c r="K18" s="133">
        <f t="shared" si="5"/>
        <v>1</v>
      </c>
      <c r="L18" s="133">
        <f t="shared" si="5"/>
        <v>0</v>
      </c>
      <c r="M18" s="133">
        <f t="shared" si="5"/>
        <v>14</v>
      </c>
      <c r="N18" s="133">
        <f t="shared" si="5"/>
        <v>0</v>
      </c>
      <c r="O18" s="133">
        <f t="shared" si="5"/>
        <v>0</v>
      </c>
      <c r="P18" s="133">
        <f t="shared" si="5"/>
        <v>14</v>
      </c>
      <c r="Q18" s="134">
        <f t="shared" si="5"/>
        <v>46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874</v>
      </c>
      <c r="D27" s="126"/>
      <c r="E27" s="126"/>
      <c r="F27" s="127">
        <f>C27+D27-E27</f>
        <v>874</v>
      </c>
      <c r="G27" s="126"/>
      <c r="H27" s="126"/>
      <c r="I27" s="127">
        <f>F27+G27-H27</f>
        <v>874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874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925</v>
      </c>
      <c r="D33" s="133">
        <f t="shared" si="10"/>
        <v>0</v>
      </c>
      <c r="E33" s="133">
        <f t="shared" si="10"/>
        <v>0</v>
      </c>
      <c r="F33" s="133">
        <f t="shared" si="10"/>
        <v>925</v>
      </c>
      <c r="G33" s="133">
        <f t="shared" si="10"/>
        <v>0</v>
      </c>
      <c r="H33" s="133">
        <f t="shared" si="10"/>
        <v>0</v>
      </c>
      <c r="I33" s="133">
        <f t="shared" si="10"/>
        <v>925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925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985</v>
      </c>
      <c r="D38" s="148">
        <f t="shared" si="12"/>
        <v>0</v>
      </c>
      <c r="E38" s="148">
        <f>SUM(E18,E24,E33,E37)</f>
        <v>0</v>
      </c>
      <c r="F38" s="148">
        <f>SUM(F18,F24,F33,F37)</f>
        <v>985</v>
      </c>
      <c r="G38" s="148">
        <f t="shared" si="12"/>
        <v>0</v>
      </c>
      <c r="H38" s="148">
        <f t="shared" si="12"/>
        <v>0</v>
      </c>
      <c r="I38" s="148">
        <f t="shared" si="12"/>
        <v>985</v>
      </c>
      <c r="J38" s="148">
        <f t="shared" si="12"/>
        <v>13</v>
      </c>
      <c r="K38" s="148">
        <f t="shared" si="12"/>
        <v>1</v>
      </c>
      <c r="L38" s="148">
        <f t="shared" si="12"/>
        <v>0</v>
      </c>
      <c r="M38" s="148">
        <f>SUM(M18,M24,M33,M37)</f>
        <v>14</v>
      </c>
      <c r="N38" s="148">
        <f t="shared" si="12"/>
        <v>0</v>
      </c>
      <c r="O38" s="148">
        <f t="shared" si="12"/>
        <v>0</v>
      </c>
      <c r="P38" s="148">
        <f t="shared" si="12"/>
        <v>14</v>
      </c>
      <c r="Q38" s="149">
        <f t="shared" si="12"/>
        <v>971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23.10.2017 г. </v>
      </c>
      <c r="C41" s="115"/>
      <c r="D41" s="115"/>
      <c r="E41" s="115"/>
      <c r="F41" s="115"/>
      <c r="G41" s="471" t="s">
        <v>322</v>
      </c>
      <c r="H41" s="471"/>
      <c r="I41" s="471"/>
      <c r="J41" s="115"/>
      <c r="K41" s="115"/>
      <c r="L41" s="115"/>
      <c r="M41" s="115"/>
      <c r="N41" s="115"/>
      <c r="O41" s="471" t="s">
        <v>323</v>
      </c>
      <c r="P41" s="471"/>
      <c r="Q41" s="471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C81" sqref="C81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73"/>
      <c r="E1" s="473"/>
    </row>
    <row r="2" spans="1:5" ht="12.75">
      <c r="A2" s="480" t="s">
        <v>264</v>
      </c>
      <c r="B2" s="480"/>
      <c r="C2" s="480"/>
      <c r="D2" s="480"/>
      <c r="E2" s="152"/>
    </row>
    <row r="3" spans="1:5" ht="12.75">
      <c r="A3" s="480" t="s">
        <v>325</v>
      </c>
      <c r="B3" s="480"/>
      <c r="C3" s="480"/>
      <c r="D3" s="480"/>
      <c r="E3" s="153"/>
    </row>
    <row r="4" spans="1:5" ht="16.5" customHeight="1">
      <c r="A4" s="480" t="str">
        <f>'БАЛАНС-3м.'!A3:F3</f>
        <v>на "БУЛГАР ЧЕХ ИНВЕСТ ХОЛДИНГ" АД - СМОЛЯН</v>
      </c>
      <c r="B4" s="480"/>
      <c r="C4" s="480"/>
      <c r="D4" s="480"/>
      <c r="E4" s="153"/>
    </row>
    <row r="5" spans="1:5" ht="12.75">
      <c r="A5" s="480" t="str">
        <f>'БАЛАНС-3м.'!A4:F4</f>
        <v>към 30.09.2017</v>
      </c>
      <c r="B5" s="480"/>
      <c r="C5" s="480"/>
      <c r="D5" s="480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74" t="s">
        <v>222</v>
      </c>
      <c r="B7" s="476" t="s">
        <v>328</v>
      </c>
      <c r="C7" s="478" t="s">
        <v>329</v>
      </c>
      <c r="D7" s="479"/>
      <c r="E7" s="150"/>
    </row>
    <row r="8" spans="1:5" ht="14.25" customHeight="1" thickBot="1">
      <c r="A8" s="475"/>
      <c r="B8" s="477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243</v>
      </c>
      <c r="C13" s="165"/>
      <c r="D13" s="166">
        <v>243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3</v>
      </c>
      <c r="C20" s="169"/>
      <c r="D20" s="378">
        <v>3</v>
      </c>
      <c r="E20" s="150"/>
    </row>
    <row r="21" spans="1:5" s="135" customFormat="1" ht="15.75" customHeight="1" thickBot="1">
      <c r="A21" s="171" t="s">
        <v>602</v>
      </c>
      <c r="B21" s="172">
        <f>SUM(B12:B20)</f>
        <v>246</v>
      </c>
      <c r="C21" s="172">
        <f>SUM(C12:C20)</f>
        <v>0</v>
      </c>
      <c r="D21" s="379">
        <f>SUM(D12:D20)</f>
        <v>246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102</v>
      </c>
      <c r="C23" s="355">
        <f>SUM(C24:C26)</f>
        <v>102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7</v>
      </c>
      <c r="C25" s="165">
        <v>7</v>
      </c>
      <c r="D25" s="166"/>
      <c r="E25" s="150"/>
    </row>
    <row r="26" spans="1:5" ht="12.75">
      <c r="A26" s="167" t="s">
        <v>345</v>
      </c>
      <c r="B26" s="165">
        <v>95</v>
      </c>
      <c r="C26" s="165">
        <v>95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102</v>
      </c>
      <c r="C43" s="172">
        <f>SUM(C23,C27,C28,C29,C30,C31,C32,C38)</f>
        <v>102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348</v>
      </c>
      <c r="C44" s="172">
        <f>SUM(C10,C21,C43)</f>
        <v>102</v>
      </c>
      <c r="D44" s="172">
        <f>SUM(D10,D21,D43)</f>
        <v>246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2" t="s">
        <v>222</v>
      </c>
      <c r="B47" s="478" t="s">
        <v>366</v>
      </c>
      <c r="C47" s="478" t="s">
        <v>367</v>
      </c>
      <c r="D47" s="478"/>
      <c r="E47" s="479" t="s">
        <v>368</v>
      </c>
    </row>
    <row r="48" spans="1:5" ht="27" customHeight="1" thickBot="1">
      <c r="A48" s="482"/>
      <c r="B48" s="478"/>
      <c r="C48" s="157" t="s">
        <v>330</v>
      </c>
      <c r="D48" s="157" t="s">
        <v>331</v>
      </c>
      <c r="E48" s="479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21</v>
      </c>
      <c r="C73" s="355">
        <v>21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/>
      <c r="C75" s="355">
        <f>B75</f>
        <v>0</v>
      </c>
      <c r="D75" s="355"/>
      <c r="E75" s="357"/>
    </row>
    <row r="76" spans="1:5" s="135" customFormat="1" ht="18" customHeight="1">
      <c r="A76" s="354" t="s">
        <v>91</v>
      </c>
      <c r="B76" s="355">
        <f>SUM(B77:B80)</f>
        <v>1</v>
      </c>
      <c r="C76" s="355">
        <f>SUM(C77:C80)</f>
        <v>1</v>
      </c>
      <c r="D76" s="355"/>
      <c r="E76" s="357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>
        <v>1</v>
      </c>
      <c r="C80" s="165">
        <v>1</v>
      </c>
      <c r="D80" s="165"/>
      <c r="E80" s="182"/>
    </row>
    <row r="81" spans="1:5" s="135" customFormat="1" ht="15.75" customHeight="1">
      <c r="A81" s="354" t="s">
        <v>390</v>
      </c>
      <c r="B81" s="355">
        <f>SUM(B82:B84)</f>
        <v>0</v>
      </c>
      <c r="C81" s="355">
        <f>SUM(C82:C84)</f>
        <v>0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4" t="s">
        <v>394</v>
      </c>
      <c r="B85" s="355">
        <f>SUM(B86)</f>
        <v>0</v>
      </c>
      <c r="C85" s="355">
        <f>SUM(C86)</f>
        <v>0</v>
      </c>
      <c r="D85" s="355"/>
      <c r="E85" s="357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22</v>
      </c>
      <c r="C87" s="172">
        <f>SUM(C66,C69,C72,C73,C74,C75,C76,C81,C85)</f>
        <v>22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3">
        <f>B64+B87</f>
        <v>22</v>
      </c>
      <c r="C88" s="343">
        <f>C64+C87</f>
        <v>22</v>
      </c>
      <c r="D88" s="343">
        <f>D64+D87</f>
        <v>0</v>
      </c>
      <c r="E88" s="343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81" t="s">
        <v>406</v>
      </c>
      <c r="B99" s="481"/>
      <c r="C99" s="481"/>
      <c r="D99" s="481"/>
      <c r="E99" s="481"/>
    </row>
    <row r="100" spans="1:5" ht="12.75">
      <c r="A100" s="151"/>
      <c r="B100" s="151"/>
      <c r="C100" s="151"/>
      <c r="D100" s="151"/>
      <c r="E100" s="150"/>
    </row>
    <row r="101" spans="1:5" ht="12.75">
      <c r="A101" s="371" t="str">
        <f>'БАЛАНС-3м.'!A81</f>
        <v>Дата: 23.10.2017 г. </v>
      </c>
      <c r="B101" s="473" t="s">
        <v>407</v>
      </c>
      <c r="C101" s="473"/>
      <c r="D101" s="473" t="s">
        <v>408</v>
      </c>
      <c r="E101" s="473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7">
      <selection activeCell="E19" sqref="E19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86" t="s">
        <v>409</v>
      </c>
      <c r="J1" s="486"/>
    </row>
    <row r="2" spans="1:10" ht="12.75">
      <c r="A2" s="499" t="s">
        <v>264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2.75" customHeight="1">
      <c r="A3" s="499" t="s">
        <v>410</v>
      </c>
      <c r="B3" s="499"/>
      <c r="C3" s="499"/>
      <c r="D3" s="499"/>
      <c r="E3" s="499"/>
      <c r="F3" s="499"/>
      <c r="G3" s="499"/>
      <c r="H3" s="499"/>
      <c r="I3" s="499"/>
      <c r="J3" s="499"/>
    </row>
    <row r="4" spans="1:10" ht="12.75">
      <c r="A4" s="499" t="str">
        <f>'БАЛАНС-3м.'!A3:F3</f>
        <v>на "БУЛГАР ЧЕХ ИНВЕСТ ХОЛДИНГ" АД - СМОЛЯН</v>
      </c>
      <c r="B4" s="499"/>
      <c r="C4" s="499"/>
      <c r="D4" s="499"/>
      <c r="E4" s="499"/>
      <c r="F4" s="499"/>
      <c r="G4" s="499"/>
      <c r="H4" s="499"/>
      <c r="I4" s="499"/>
      <c r="J4" s="499"/>
    </row>
    <row r="5" spans="1:10" ht="12.75" customHeight="1">
      <c r="A5" s="499" t="str">
        <f>'БАЛАНС-3м.'!A4:F4</f>
        <v>към 30.09.2017</v>
      </c>
      <c r="B5" s="499"/>
      <c r="C5" s="499"/>
      <c r="D5" s="499"/>
      <c r="E5" s="499"/>
      <c r="F5" s="499"/>
      <c r="G5" s="499"/>
      <c r="H5" s="499"/>
      <c r="I5" s="499"/>
      <c r="J5" s="499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85" t="s">
        <v>222</v>
      </c>
      <c r="B7" s="494" t="s">
        <v>411</v>
      </c>
      <c r="C7" s="495"/>
      <c r="D7" s="495"/>
      <c r="E7" s="496" t="s">
        <v>412</v>
      </c>
      <c r="F7" s="497"/>
      <c r="G7" s="497"/>
      <c r="H7" s="497"/>
      <c r="I7" s="497"/>
      <c r="J7" s="498"/>
    </row>
    <row r="8" spans="1:10" ht="26.25" thickBot="1">
      <c r="A8" s="485"/>
      <c r="B8" s="197" t="s">
        <v>413</v>
      </c>
      <c r="C8" s="197" t="s">
        <v>414</v>
      </c>
      <c r="D8" s="197" t="s">
        <v>415</v>
      </c>
      <c r="E8" s="487" t="s">
        <v>416</v>
      </c>
      <c r="F8" s="489" t="s">
        <v>417</v>
      </c>
      <c r="G8" s="489"/>
      <c r="H8" s="490" t="s">
        <v>418</v>
      </c>
      <c r="I8" s="492" t="s">
        <v>419</v>
      </c>
      <c r="J8" s="493"/>
    </row>
    <row r="9" spans="1:10" ht="46.5" customHeight="1" thickBot="1">
      <c r="A9" s="485"/>
      <c r="B9" s="197"/>
      <c r="C9" s="197"/>
      <c r="D9" s="197"/>
      <c r="E9" s="488"/>
      <c r="F9" s="200" t="s">
        <v>278</v>
      </c>
      <c r="G9" s="193" t="s">
        <v>279</v>
      </c>
      <c r="H9" s="491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v>917</v>
      </c>
      <c r="F19" s="207"/>
      <c r="G19" s="216"/>
      <c r="H19" s="216">
        <f>E19+F19-G19</f>
        <v>917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925</v>
      </c>
      <c r="F24" s="219">
        <f t="shared" si="0"/>
        <v>0</v>
      </c>
      <c r="G24" s="219">
        <f t="shared" si="0"/>
        <v>0</v>
      </c>
      <c r="H24" s="219">
        <f t="shared" si="0"/>
        <v>925</v>
      </c>
      <c r="I24" s="219">
        <f t="shared" si="0"/>
        <v>0</v>
      </c>
      <c r="J24" s="220">
        <f t="shared" si="0"/>
        <v>0</v>
      </c>
    </row>
    <row r="25" spans="1:10" ht="12.75">
      <c r="A25" s="483" t="s">
        <v>588</v>
      </c>
      <c r="B25" s="483"/>
      <c r="C25" s="483"/>
      <c r="D25" s="483"/>
      <c r="E25" s="483"/>
      <c r="F25" s="483"/>
      <c r="G25" s="483"/>
      <c r="H25" s="483"/>
      <c r="I25" s="483"/>
      <c r="J25" s="483"/>
    </row>
    <row r="26" spans="1:10" ht="24.75" customHeight="1">
      <c r="A26" s="484" t="s">
        <v>434</v>
      </c>
      <c r="B26" s="484"/>
      <c r="C26" s="484"/>
      <c r="D26" s="484"/>
      <c r="E26" s="484"/>
      <c r="F26" s="484"/>
      <c r="G26" s="484"/>
      <c r="H26" s="484"/>
      <c r="I26" s="484"/>
      <c r="J26" s="484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23.10.2017 г. </v>
      </c>
      <c r="B28" s="193"/>
      <c r="C28" s="486" t="s">
        <v>435</v>
      </c>
      <c r="D28" s="486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1" t="s">
        <v>264</v>
      </c>
      <c r="B2" s="501"/>
      <c r="C2" s="501"/>
      <c r="D2" s="501"/>
      <c r="E2" s="501"/>
      <c r="F2" s="501"/>
    </row>
    <row r="3" spans="1:6" ht="10.5" customHeight="1">
      <c r="A3" s="500" t="s">
        <v>440</v>
      </c>
      <c r="B3" s="500"/>
      <c r="C3" s="500"/>
      <c r="D3" s="500"/>
      <c r="E3" s="500"/>
      <c r="F3" s="500"/>
    </row>
    <row r="4" spans="1:6" ht="10.5" customHeight="1">
      <c r="A4" s="500" t="str">
        <f>'БАЛАНС-3м.'!A3:F3</f>
        <v>на "БУЛГАР ЧЕХ ИНВЕСТ ХОЛДИНГ" АД - СМОЛЯН</v>
      </c>
      <c r="B4" s="500"/>
      <c r="C4" s="500"/>
      <c r="D4" s="500"/>
      <c r="E4" s="500"/>
      <c r="F4" s="500"/>
    </row>
    <row r="5" spans="1:6" ht="10.5" customHeight="1">
      <c r="A5" s="500" t="str">
        <f>'БАЛАНС-3м.'!A4:F4</f>
        <v>към 30.09.2017</v>
      </c>
      <c r="B5" s="500"/>
      <c r="C5" s="500"/>
      <c r="D5" s="500"/>
      <c r="E5" s="500"/>
      <c r="F5" s="500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/>
      <c r="D11" s="377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72"/>
      <c r="D12" s="377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72">
        <v>854</v>
      </c>
      <c r="D13" s="377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72">
        <v>20</v>
      </c>
      <c r="D14" s="377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2"/>
      <c r="D15" s="377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72"/>
      <c r="D16" s="377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72"/>
      <c r="D17" s="377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874</v>
      </c>
      <c r="D18" s="242"/>
      <c r="E18" s="242"/>
      <c r="F18" s="242">
        <f>SUM(F11:F17)</f>
        <v>874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>
        <v>33</v>
      </c>
      <c r="D20" s="377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2">
        <v>10</v>
      </c>
      <c r="D21" s="377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917</v>
      </c>
      <c r="D28" s="242"/>
      <c r="E28" s="242">
        <f>E18+E23+E27</f>
        <v>0</v>
      </c>
      <c r="F28" s="242">
        <f>F18+F23+F27</f>
        <v>917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23.10.2017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2016-10-19T05:48:40Z</cp:lastPrinted>
  <dcterms:created xsi:type="dcterms:W3CDTF">2003-01-29T17:36:26Z</dcterms:created>
  <dcterms:modified xsi:type="dcterms:W3CDTF">2017-10-23T07:28:26Z</dcterms:modified>
  <cp:category/>
  <cp:version/>
  <cp:contentType/>
  <cp:contentStatus/>
</cp:coreProperties>
</file>