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80" windowWidth="14250" windowHeight="7785" tabRatio="839" firstSheet="1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<sst xmlns="http://schemas.openxmlformats.org/spreadsheetml/2006/main" count="1072" uniqueCount="881">
  <si>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</si>
  <si>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</si>
  <si>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</si>
  <si>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</si>
  <si>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</si>
  <si>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</si>
  <si>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</si>
  <si>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</si>
  <si>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</si>
  <si>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</si>
  <si>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</si>
  <si>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</si>
  <si>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</si>
  <si>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</si>
  <si>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</si>
  <si>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</si>
  <si>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</si>
  <si>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</si>
  <si>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</si>
  <si>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</si>
  <si>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</si>
  <si>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</si>
  <si>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</si>
  <si>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</si>
  <si>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</si>
  <si>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</si>
  <si>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</si>
  <si>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</si>
  <si>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</si>
  <si>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</si>
  <si>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</si>
  <si>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</si>
  <si>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</si>
  <si>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</si>
  <si>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</si>
  <si>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</si>
  <si>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</si>
  <si>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</si>
  <si>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</si>
  <si>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</si>
  <si>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</si>
  <si>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</si>
  <si>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</si>
  <si>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</si>
  <si>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</si>
  <si>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</si>
  <si>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</si>
  <si>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</si>
  <si>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</si>
  <si>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</si>
  <si>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</si>
  <si>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</si>
  <si>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</si>
  <si>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</si>
  <si>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</si>
  <si>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</si>
  <si>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</si>
  <si>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</si>
  <si>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</si>
  <si>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</si>
  <si>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</si>
  <si>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</si>
  <si>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</si>
  <si>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</si>
  <si>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</si>
  <si>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</si>
  <si>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</si>
  <si>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</si>
  <si>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</si>
  <si>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</si>
  <si>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</si>
  <si>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</si>
  <si>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</si>
  <si>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</si>
  <si>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</si>
  <si>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</si>
  <si>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</si>
  <si>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</si>
  <si>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</si>
  <si>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</si>
  <si>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</si>
  <si>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</si>
  <si>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</si>
  <si>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</si>
  <si>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</si>
  <si>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</si>
  <si>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</si>
  <si>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</si>
  <si>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</si>
  <si>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</si>
  <si>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</si>
  <si>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</si>
  <si>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</si>
  <si>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</si>
  <si>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</si>
  <si>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</si>
  <si>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</si>
  <si>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</si>
  <si>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</si>
  <si>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</si>
  <si>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</si>
  <si>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</si>
  <si>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</si>
  <si>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</si>
  <si>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</si>
  <si>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</si>
  <si>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</si>
  <si>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</si>
  <si>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</si>
  <si>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</si>
  <si>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</si>
  <si>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</si>
  <si>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</si>
  <si>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</si>
  <si>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</si>
  <si>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</si>
  <si>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</si>
  <si>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</si>
  <si>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</si>
  <si>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</si>
  <si>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</si>
  <si>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</si>
  <si>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</si>
  <si>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</si>
  <si>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</si>
  <si>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</si>
  <si>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</si>
  <si>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</si>
  <si>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</si>
  <si>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</si>
  <si>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</si>
  <si>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</si>
  <si>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</si>
  <si>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</si>
  <si>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</si>
  <si>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</si>
  <si>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</si>
  <si>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</si>
  <si>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</si>
  <si>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</si>
  <si>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</si>
  <si>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</si>
  <si>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</si>
  <si>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</si>
  <si>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</si>
  <si>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</si>
  <si>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</si>
  <si>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</si>
  <si>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</si>
  <si>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</si>
  <si>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</si>
  <si>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</si>
  <si>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</si>
  <si>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</si>
  <si>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</si>
  <si>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</si>
  <si>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</si>
  <si>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</si>
  <si>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</si>
  <si>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</si>
  <si>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</si>
  <si>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</si>
  <si>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</si>
  <si>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</si>
  <si>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</si>
  <si>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</si>
  <si>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</si>
  <si>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</si>
  <si>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</si>
  <si>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</si>
  <si>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</si>
  <si>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</si>
  <si>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</si>
  <si>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</si>
  <si>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</si>
  <si>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</si>
  <si>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</si>
  <si>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</si>
  <si>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</si>
  <si>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</si>
  <si>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</si>
  <si>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</si>
  <si>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</si>
  <si>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</si>
  <si>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</si>
  <si>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</si>
  <si>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</si>
  <si>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</si>
  <si>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</si>
  <si>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</si>
  <si>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</si>
  <si>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</si>
  <si>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</si>
  <si>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</si>
  <si>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</si>
  <si>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</si>
  <si>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</si>
  <si>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</si>
  <si>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</si>
  <si>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</si>
  <si>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</si>
  <si>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</si>
  <si>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</si>
  <si>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</si>
  <si>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</si>
  <si>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</si>
  <si>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</si>
  <si>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</si>
  <si>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</si>
  <si>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</si>
  <si>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</si>
  <si>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</si>
  <si>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</si>
  <si>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</si>
  <si>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</si>
  <si>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</si>
  <si>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</si>
  <si>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</si>
  <si>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</si>
  <si>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</si>
  <si>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</si>
  <si>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</si>
  <si>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</si>
  <si>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</si>
  <si>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</si>
  <si>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</si>
  <si>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</si>
  <si>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</si>
  <si>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</si>
  <si>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</si>
  <si>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</si>
  <si>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</si>
  <si>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</si>
  <si>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</si>
  <si>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</si>
  <si>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</si>
  <si>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</si>
  <si>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</si>
  <si>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</si>
  <si>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</si>
  <si>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</si>
  <si>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</si>
  <si>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</si>
  <si>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</si>
  <si>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</si>
  <si>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</si>
  <si>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</si>
  <si>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</si>
  <si>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</si>
  <si>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</si>
  <si>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</si>
  <si>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</si>
  <si>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</si>
  <si>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</si>
  <si>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</si>
  <si>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</si>
  <si>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</si>
  <si>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</si>
  <si>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</si>
  <si>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</si>
  <si>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</si>
  <si>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</si>
  <si>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</si>
  <si>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</si>
  <si>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</si>
  <si>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</si>
  <si>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</si>
  <si>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</si>
  <si>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</si>
  <si>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</si>
  <si>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</si>
  <si>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</si>
  <si>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</si>
  <si>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</si>
  <si>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</si>
  <si>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</si>
  <si>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</si>
  <si>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</si>
  <si>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</si>
  <si>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</si>
  <si>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</si>
  <si>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</si>
  <si>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</si>
  <si>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</si>
  <si>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</si>
  <si>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</si>
  <si>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</si>
  <si>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</si>
  <si>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</si>
  <si>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</si>
  <si>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</si>
  <si>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</si>
  <si>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</si>
  <si>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</si>
  <si>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</si>
  <si>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</si>
  <si>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</si>
  <si>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</si>
  <si>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</si>
  <si>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</si>
  <si>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</si>
  <si>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</si>
  <si>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</si>
  <si>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</si>
  <si>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</si>
  <si>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</si>
  <si>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</si>
  <si>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</si>
  <si>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</si>
  <si>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</si>
  <si>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</si>
  <si>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</si>
  <si>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</si>
  <si>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</si>
  <si>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</si>
  <si>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</si>
  <si>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</si>
  <si>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</si>
  <si>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</si>
  <si>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</si>
  <si>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</si>
  <si>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</si>
  <si>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</si>
  <si>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</si>
  <si>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</si>
  <si>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</si>
  <si>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</si>
  <si>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</si>
  <si>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</si>
  <si>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</si>
  <si>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</si>
  <si>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</si>
  <si>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</si>
  <si>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</si>
  <si>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</si>
  <si>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</si>
  <si>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</si>
  <si>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</si>
  <si>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</si>
  <si>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</si>
  <si>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</si>
  <si>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</si>
  <si>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</si>
  <si>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</si>
  <si>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</si>
  <si>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</si>
  <si>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</si>
  <si>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</si>
  <si>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</si>
  <si>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</si>
  <si>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</si>
  <si>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</si>
  <si>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</si>
  <si>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</si>
  <si>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</si>
  <si>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</si>
  <si>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</si>
  <si>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</si>
  <si>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</si>
  <si>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</si>
  <si>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</si>
  <si>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</si>
  <si>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</si>
  <si>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</si>
  <si>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</si>
  <si>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</si>
  <si>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</si>
  <si>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</si>
  <si>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</si>
  <si>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</si>
  <si>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</si>
  <si>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</si>
  <si>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</si>
  <si>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</si>
  <si>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</si>
  <si>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</si>
  <si>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</si>
  <si>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</si>
  <si>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</si>
  <si>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</si>
  <si>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</si>
  <si>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</si>
  <si>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</si>
  <si>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</si>
  <si>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</si>
  <si>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</si>
  <si>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</si>
  <si>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</si>
  <si>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</si>
  <si>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</si>
  <si>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</si>
  <si>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</si>
  <si>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</si>
  <si>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</si>
  <si>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</si>
  <si>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</si>
  <si>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</si>
  <si>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</si>
  <si>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</si>
  <si>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</si>
  <si>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</si>
  <si>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</si>
  <si>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</si>
  <si>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</si>
  <si>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</si>
  <si>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</si>
  <si>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</si>
  <si>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</si>
  <si>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</si>
  <si>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</si>
  <si>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</si>
  <si>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</si>
  <si>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</si>
  <si>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</si>
  <si>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</si>
  <si>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</si>
  <si>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</si>
  <si>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</si>
  <si>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</si>
  <si>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</si>
  <si>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</si>
  <si>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</si>
  <si>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</si>
  <si>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</si>
  <si>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</si>
  <si>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</si>
  <si>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</si>
  <si>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</si>
  <si>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</si>
  <si>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</si>
  <si>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</si>
  <si>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</si>
  <si>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</si>
  <si>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</si>
  <si>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</si>
  <si>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</si>
  <si>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</si>
  <si>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</si>
  <si>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</si>
  <si>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</si>
  <si>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</si>
  <si>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</si>
  <si>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</si>
  <si>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</si>
  <si>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</si>
  <si>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</si>
  <si>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</si>
  <si>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</si>
  <si>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</si>
  <si>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</si>
  <si>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</si>
  <si>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</si>
  <si>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</si>
  <si>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</si>
  <si>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</si>
  <si>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</si>
  <si>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</si>
  <si>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</si>
  <si>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</si>
  <si>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</si>
  <si>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</si>
  <si>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</si>
  <si>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</si>
  <si>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</si>
  <si>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</si>
  <si>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</si>
  <si>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</si>
  <si>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</si>
  <si>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</si>
  <si>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</si>
  <si>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</si>
  <si>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</si>
  <si>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</si>
  <si>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</si>
  <si>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</si>
  <si>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</si>
  <si>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</si>
  <si>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</si>
  <si>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</si>
  <si>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</si>
  <si>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</si>
  <si>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</si>
  <si>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</si>
  <si>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</si>
  <si>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</si>
  <si>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</si>
  <si>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</si>
  <si>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</si>
  <si>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</si>
  <si>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</si>
  <si>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</si>
  <si>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</si>
  <si>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</si>
  <si>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</si>
  <si>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</si>
  <si>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</si>
  <si>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</si>
  <si>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</si>
  <si>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</si>
  <si>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</si>
  <si>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</si>
  <si>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</si>
  <si>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</si>
  <si>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</si>
  <si>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</si>
  <si>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</si>
  <si>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</si>
  <si>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</si>
  <si>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</si>
  <si>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</si>
  <si>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</si>
  <si>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</si>
  <si>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</si>
  <si>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</si>
  <si>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</si>
  <si>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</si>
  <si>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</si>
  <si>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</si>
  <si>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</si>
  <si>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</si>
  <si>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</si>
  <si>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</si>
  <si>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</si>
  <si>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</si>
  <si>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</si>
  <si>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</si>
  <si>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</si>
  <si>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</si>
  <si>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</si>
  <si>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</si>
  <si>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</si>
  <si>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</si>
  <si>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</si>
  <si>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</si>
  <si>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</si>
  <si>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</si>
  <si>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</si>
  <si>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</si>
  <si>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</si>
  <si>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</si>
  <si>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</si>
  <si>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</si>
  <si>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</si>
  <si>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</si>
  <si>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</si>
  <si>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</si>
  <si>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</si>
  <si>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</si>
  <si>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</si>
  <si>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</si>
  <si>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</si>
  <si>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</si>
  <si>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</si>
  <si>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</si>
  <si>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</si>
  <si>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</si>
  <si>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</si>
  <si>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</si>
  <si>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</si>
  <si>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</si>
  <si>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</si>
  <si>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</si>
  <si>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</si>
  <si>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</si>
  <si>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</si>
  <si>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</si>
  <si>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</si>
  <si>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</si>
  <si>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</si>
  <si>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</si>
  <si>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</si>
  <si>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</si>
  <si>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</si>
  <si>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</si>
  <si>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</si>
  <si>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</si>
  <si>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</si>
  <si>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</si>
  <si>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</si>
  <si>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</si>
  <si>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</si>
  <si>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</si>
  <si>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</si>
  <si>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</si>
  <si>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</si>
  <si>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</si>
  <si>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</si>
  <si>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</si>
  <si>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</si>
  <si>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</si>
  <si>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</si>
  <si>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</si>
  <si>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</si>
  <si>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</si>
  <si>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</si>
  <si>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</si>
  <si>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</si>
  <si>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</si>
  <si>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</si>
  <si>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</si>
  <si>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</si>
  <si>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</si>
  <si>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</si>
  <si>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</si>
  <si>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</si>
  <si>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</si>
  <si>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</si>
  <si>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</si>
  <si>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</si>
  <si>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</si>
  <si>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</si>
  <si>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</si>
  <si>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</si>
  <si>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</si>
  <si>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</si>
  <si>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</si>
  <si>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</si>
  <si>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</si>
  <si>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</si>
  <si>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</si>
  <si>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</si>
  <si>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</si>
  <si>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</si>
  <si>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</si>
  <si>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</si>
  <si>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</si>
  <si>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</si>
  <si>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</si>
  <si>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</si>
  <si>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</si>
  <si>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</si>
  <si>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</si>
  <si>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</si>
  <si>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</si>
  <si>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</si>
  <si>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</si>
  <si>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</si>
  <si>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</si>
  <si>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</si>
  <si>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</si>
  <si>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</si>
  <si>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</si>
  <si>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</si>
  <si>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</si>
  <si>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</si>
  <si>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</si>
  <si>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</si>
  <si>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</si>
  <si>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</si>
  <si>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</si>
  <si>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</si>
  <si>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</si>
  <si>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</si>
  <si>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</si>
  <si>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</si>
  <si>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</si>
  <si>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</si>
  <si>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</si>
  <si>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</si>
  <si>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</si>
  <si>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</si>
  <si>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</si>
  <si>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</si>
  <si>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</si>
  <si>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</si>
  <si>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</si>
  <si>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</si>
  <si>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</si>
  <si>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</si>
  <si>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</si>
  <si>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</si>
  <si>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</si>
  <si>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</si>
  <si>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</si>
  <si>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</si>
  <si>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</si>
  <si>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</si>
  <si>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</si>
  <si>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</si>
  <si>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</si>
  <si>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</si>
  <si>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</si>
  <si>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</si>
  <si>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</si>
  <si>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</si>
  <si>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</si>
  <si>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</si>
  <si>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</si>
  <si>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</si>
  <si>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</si>
  <si>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</si>
  <si>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</si>
  <si>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</si>
  <si>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</si>
  <si>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</si>
  <si>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</si>
  <si>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</si>
  <si>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</si>
  <si>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</si>
  <si>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</si>
  <si>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</si>
  <si>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</si>
  <si>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</si>
  <si>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</si>
  <si>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</si>
  <si>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</si>
  <si>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</si>
  <si>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</si>
  <si>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</si>
  <si>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</si>
  <si>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</si>
  <si>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</si>
  <si>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</si>
  <si>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</si>
  <si>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</si>
  <si>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</si>
  <si>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</si>
  <si>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</si>
  <si>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</si>
  <si>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</si>
  <si>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</si>
  <si>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</si>
  <si>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</si>
  <si>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</si>
  <si>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</si>
  <si>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</si>
  <si>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</si>
  <si>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</si>
  <si>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</si>
  <si>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</si>
  <si>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</si>
  <si>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</si>
  <si>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</si>
  <si>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</si>
  <si>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</si>
  <si>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</si>
  <si>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</si>
  <si>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</si>
  <si>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</si>
  <si>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</si>
  <si>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</si>
  <si>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</si>
  <si>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</si>
  <si>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</si>
  <si>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</si>
  <si>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</si>
  <si>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</si>
  <si>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</si>
  <si>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</si>
  <si>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</si>
  <si>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</si>
  <si>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</si>
  <si>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</si>
  <si>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</si>
  <si>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</si>
  <si>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</si>
  <si>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</si>
  <si>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</si>
  <si>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</si>
  <si>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</si>
  <si>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</si>
  <si>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</si>
  <si>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</si>
  <si>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</si>
  <si>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</si>
  <si>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</si>
  <si>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</si>
  <si>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</si>
  <si>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</si>
  <si>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</si>
  <si>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</si>
  <si>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</si>
  <si>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</si>
  <si>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</si>
  <si>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</si>
  <si>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</si>
  <si>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</si>
  <si>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</si>
  <si>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</si>
  <si>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</si>
  <si>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</si>
  <si>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</si>
  <si>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</si>
  <si>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</si>
  <si>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</si>
  <si>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</si>
  <si>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</si>
  <si>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</si>
  <si>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</si>
  <si>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</si>
  <si>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</si>
  <si>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</si>
  <si>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</si>
  <si>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</si>
  <si>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</si>
  <si>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</si>
  <si>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</si>
  <si>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</si>
  <si>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</si>
  <si>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</si>
  <si>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</si>
  <si>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</si>
  <si>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</si>
  <si>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</si>
  <si>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</si>
  <si>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</si>
  <si>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</si>
  <si>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</si>
  <si>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</si>
  <si>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</si>
  <si>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</si>
  <si>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</si>
  <si>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</si>
  <si>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</si>
  <si>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</si>
  <si>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</si>
  <si>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</si>
  <si>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</si>
  <si>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</si>
  <si>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</si>
  <si>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</si>
  <si>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</si>
  <si>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</si>
  <si>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</si>
  <si>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</si>
  <si>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</si>
  <si>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</si>
  <si>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</si>
  <si>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</si>
  <si>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</si>
  <si>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</si>
  <si>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</si>
  <si>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</si>
  <si>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</si>
  <si>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</si>
  <si>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</si>
  <si>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</si>
  <si>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</si>
  <si>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</si>
  <si>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</si>
  <si>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</si>
  <si>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</si>
  <si>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</si>
  <si>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</si>
  <si>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</si>
  <si>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</si>
  <si>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</si>
  <si>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</si>
  <si>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</si>
  <si>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</si>
  <si>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</si>
  <si>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</si>
  <si>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</si>
  <si>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</si>
  <si>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</si>
  <si>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</si>
  <si>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</si>
  <si>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</si>
  <si>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</si>
  <si>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</si>
  <si>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</si>
  <si>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</si>
  <si>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</si>
  <si>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</si>
  <si>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Ръководител: Веселин Димитров Генчев</t>
  </si>
  <si>
    <t>Веселин Димитров Генчев</t>
  </si>
  <si>
    <t>Веселин Генчев</t>
  </si>
  <si>
    <t>В. Генчев</t>
  </si>
  <si>
    <t>Ръководител: В. Генчев</t>
  </si>
  <si>
    <t>Дата на съставяне:</t>
  </si>
  <si>
    <t>Фонд Имоти АДСИЦ</t>
  </si>
  <si>
    <t>Съставител: Христо Славов Петков</t>
  </si>
  <si>
    <t>Христо Славов Петков</t>
  </si>
  <si>
    <t>Христо Петков</t>
  </si>
  <si>
    <t>Х.Петков</t>
  </si>
  <si>
    <t>Съставител: Х.Петков</t>
  </si>
  <si>
    <t>Дата на съставяне: 25.01.2013</t>
  </si>
  <si>
    <t>01.01.-31.12.2012</t>
  </si>
  <si>
    <t>25.01.2013</t>
  </si>
  <si>
    <t>Дата на съставяне:  25.01.2013</t>
  </si>
  <si>
    <t>Дата  на съставяне:         25.01.2013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</si>
</sst>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49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61" applyNumberFormat="1" applyFont="1" applyProtection="1">
      <alignment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0" zoomScaleNormal="80" zoomScalePageLayoutView="0" workbookViewId="0" topLeftCell="A22">
      <selection activeCell="E20" sqref="E2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2" t="s">
        <v>870</v>
      </c>
      <c r="F3" s="217" t="s">
        <v>2</v>
      </c>
      <c r="G3" s="172"/>
      <c r="H3" s="461">
        <v>131281685</v>
      </c>
    </row>
    <row r="4" spans="1:8" ht="15">
      <c r="A4" s="578" t="s">
        <v>3</v>
      </c>
      <c r="B4" s="584"/>
      <c r="C4" s="584"/>
      <c r="D4" s="584"/>
      <c r="E4" s="504" t="s">
        <v>863</v>
      </c>
      <c r="F4" s="580" t="s">
        <v>4</v>
      </c>
      <c r="G4" s="581"/>
      <c r="H4" s="461">
        <v>1173</v>
      </c>
    </row>
    <row r="5" spans="1:8" ht="15">
      <c r="A5" s="578" t="s">
        <v>5</v>
      </c>
      <c r="B5" s="579"/>
      <c r="C5" s="579"/>
      <c r="D5" s="579"/>
      <c r="E5" s="505" t="s">
        <v>877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23395</v>
      </c>
      <c r="H11" s="152">
        <v>23395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23395</v>
      </c>
      <c r="H12" s="153">
        <v>23395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17518</v>
      </c>
      <c r="D17" s="151">
        <v>16755</v>
      </c>
      <c r="E17" s="243" t="s">
        <v>46</v>
      </c>
      <c r="F17" s="245" t="s">
        <v>47</v>
      </c>
      <c r="G17" s="154">
        <f>G11+G14+G15+G16</f>
        <v>23395</v>
      </c>
      <c r="H17" s="154">
        <f>H11+H14+H15+H16</f>
        <v>23395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17518</v>
      </c>
      <c r="D19" s="155">
        <f>SUM(D11:D18)</f>
        <v>16755</v>
      </c>
      <c r="E19" s="237" t="s">
        <v>53</v>
      </c>
      <c r="F19" s="242" t="s">
        <v>54</v>
      </c>
      <c r="G19" s="152">
        <v>3053</v>
      </c>
      <c r="H19" s="152">
        <v>3053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59508</v>
      </c>
      <c r="D20" s="151">
        <v>59553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2339</v>
      </c>
      <c r="H21" s="156">
        <f>SUM(H22:H24)</f>
        <v>2339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2339</v>
      </c>
      <c r="H22" s="152">
        <v>2339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5392</v>
      </c>
      <c r="H25" s="154">
        <f>H19+H20+H21</f>
        <v>5392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-8457</v>
      </c>
      <c r="H27" s="154">
        <f>SUM(H28:H30)</f>
        <v>-1052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-8457</v>
      </c>
      <c r="H29" s="316">
        <v>-1052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f>'справка №2-ОТЧЕТ ЗА ДОХОДИТЕ'!C41</f>
        <v>0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-1714</v>
      </c>
      <c r="H32" s="316">
        <v>-7405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-10171</v>
      </c>
      <c r="H33" s="154">
        <f>H27+H31+H32</f>
        <v>-8457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18616</v>
      </c>
      <c r="H36" s="154">
        <f>H25+H17+H33</f>
        <v>20330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77026</v>
      </c>
      <c r="D55" s="155">
        <f>D19+D20+D21+D27+D32+D45+D51+D53+D54</f>
        <v>76308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50423</v>
      </c>
      <c r="H59" s="152">
        <v>48430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8769</v>
      </c>
      <c r="H61" s="154">
        <f>SUM(H62:H68)</f>
        <v>8460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11</v>
      </c>
      <c r="H62" s="152">
        <v>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6426</v>
      </c>
      <c r="H64" s="152">
        <v>6339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1184</v>
      </c>
      <c r="H65" s="152">
        <v>1439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11</v>
      </c>
      <c r="H66" s="152">
        <v>6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101</v>
      </c>
      <c r="D68" s="151">
        <v>779</v>
      </c>
      <c r="E68" s="237" t="s">
        <v>213</v>
      </c>
      <c r="F68" s="242" t="s">
        <v>214</v>
      </c>
      <c r="G68" s="152">
        <v>1136</v>
      </c>
      <c r="H68" s="152">
        <v>674</v>
      </c>
    </row>
    <row r="69" spans="1:8" ht="15">
      <c r="A69" s="235" t="s">
        <v>215</v>
      </c>
      <c r="B69" s="241" t="s">
        <v>216</v>
      </c>
      <c r="C69" s="151">
        <v>49</v>
      </c>
      <c r="D69" s="151">
        <v>101</v>
      </c>
      <c r="E69" s="251" t="s">
        <v>78</v>
      </c>
      <c r="F69" s="242" t="s">
        <v>217</v>
      </c>
      <c r="G69" s="152">
        <v>40</v>
      </c>
      <c r="H69" s="152">
        <v>40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59232</v>
      </c>
      <c r="H71" s="161">
        <f>H59+H60+H61+H69+H70</f>
        <v>56930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44</v>
      </c>
      <c r="D72" s="151">
        <v>19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160</v>
      </c>
      <c r="D74" s="151">
        <v>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354</v>
      </c>
      <c r="D75" s="155">
        <f>SUM(D67:D74)</f>
        <v>900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59232</v>
      </c>
      <c r="H79" s="162">
        <f>H71+H74+H75+H76</f>
        <v>56930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229</v>
      </c>
      <c r="D87" s="151">
        <v>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231</v>
      </c>
      <c r="D88" s="151">
        <v>45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460</v>
      </c>
      <c r="D91" s="155">
        <f>SUM(D87:D90)</f>
        <v>45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8</v>
      </c>
      <c r="D92" s="151">
        <v>7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822</v>
      </c>
      <c r="D93" s="155">
        <f>D64+D75+D84+D91+D92</f>
        <v>952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77848</v>
      </c>
      <c r="D94" s="164">
        <f>D93+D55</f>
        <v>77260</v>
      </c>
      <c r="E94" s="449" t="s">
        <v>270</v>
      </c>
      <c r="F94" s="289" t="s">
        <v>271</v>
      </c>
      <c r="G94" s="165">
        <f>G36+G39+G55+G79</f>
        <v>77848</v>
      </c>
      <c r="H94" s="165">
        <f>H36+H39+H55+H79</f>
        <v>77260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577"/>
      <c r="H97" s="172"/>
      <c r="M97" s="157"/>
    </row>
    <row r="98" spans="1:13" ht="15">
      <c r="A98" s="45" t="s">
        <v>876</v>
      </c>
      <c r="B98" s="575"/>
      <c r="C98" s="582" t="s">
        <v>871</v>
      </c>
      <c r="D98" s="582"/>
      <c r="E98" s="58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2" t="s">
        <v>864</v>
      </c>
      <c r="D100" s="583"/>
      <c r="E100" s="583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600" verticalDpi="6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6">
      <selection activeCell="E47" sqref="E47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Фонд Имоти АДСИЦ</v>
      </c>
      <c r="C2" s="586"/>
      <c r="D2" s="586"/>
      <c r="E2" s="586"/>
      <c r="F2" s="588" t="s">
        <v>2</v>
      </c>
      <c r="G2" s="588"/>
      <c r="H2" s="526">
        <f>'справка №1-БАЛАНС'!H3</f>
        <v>131281685</v>
      </c>
    </row>
    <row r="3" spans="1:8" ht="15">
      <c r="A3" s="467" t="s">
        <v>274</v>
      </c>
      <c r="B3" s="586" t="str">
        <f>'справка №1-БАЛАНС'!E4</f>
        <v>неконсолидиран</v>
      </c>
      <c r="C3" s="586"/>
      <c r="D3" s="586"/>
      <c r="E3" s="586"/>
      <c r="F3" s="546" t="s">
        <v>4</v>
      </c>
      <c r="G3" s="527"/>
      <c r="H3" s="527">
        <f>'справка №1-БАЛАНС'!H4</f>
        <v>1173</v>
      </c>
    </row>
    <row r="4" spans="1:8" ht="17.25" customHeight="1">
      <c r="A4" s="467" t="s">
        <v>5</v>
      </c>
      <c r="B4" s="587" t="str">
        <f>'справка №1-БАЛАНС'!E5</f>
        <v>01.01.-31.12.2012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40</v>
      </c>
      <c r="D9" s="46">
        <v>72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443</v>
      </c>
      <c r="D10" s="46">
        <v>501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37</v>
      </c>
      <c r="D12" s="46">
        <v>40</v>
      </c>
      <c r="E12" s="300" t="s">
        <v>78</v>
      </c>
      <c r="F12" s="549" t="s">
        <v>296</v>
      </c>
      <c r="G12" s="550">
        <v>7</v>
      </c>
      <c r="H12" s="550">
        <v>1</v>
      </c>
    </row>
    <row r="13" spans="1:18" ht="12">
      <c r="A13" s="298" t="s">
        <v>297</v>
      </c>
      <c r="B13" s="299" t="s">
        <v>298</v>
      </c>
      <c r="C13" s="46">
        <v>7</v>
      </c>
      <c r="D13" s="46">
        <v>9</v>
      </c>
      <c r="E13" s="301" t="s">
        <v>51</v>
      </c>
      <c r="F13" s="551" t="s">
        <v>299</v>
      </c>
      <c r="G13" s="548">
        <f>SUM(G9:G12)</f>
        <v>7</v>
      </c>
      <c r="H13" s="548">
        <f>SUM(H9:H12)</f>
        <v>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71</v>
      </c>
      <c r="D16" s="47">
        <v>5623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>
        <v>45</v>
      </c>
      <c r="D17" s="48">
        <v>0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598</v>
      </c>
      <c r="D19" s="49">
        <f>SUM(D9:D15)+D16</f>
        <v>6245</v>
      </c>
      <c r="E19" s="304" t="s">
        <v>316</v>
      </c>
      <c r="F19" s="552" t="s">
        <v>317</v>
      </c>
      <c r="G19" s="550"/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1121</v>
      </c>
      <c r="D22" s="46">
        <v>1072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>
        <v>0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</v>
      </c>
      <c r="D25" s="46">
        <v>89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1123</v>
      </c>
      <c r="D26" s="49">
        <f>SUM(D22:D25)</f>
        <v>1161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1721</v>
      </c>
      <c r="D28" s="50">
        <f>D26+D19</f>
        <v>7406</v>
      </c>
      <c r="E28" s="127" t="s">
        <v>338</v>
      </c>
      <c r="F28" s="554" t="s">
        <v>339</v>
      </c>
      <c r="G28" s="548">
        <f>G13+G15+G24</f>
        <v>7</v>
      </c>
      <c r="H28" s="548">
        <f>H13+H15+H24</f>
        <v>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1714</v>
      </c>
      <c r="H30" s="53">
        <f>IF((D28-H28)&gt;0,D28-H28,0)</f>
        <v>7405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1721</v>
      </c>
      <c r="D33" s="49">
        <f>D28-D31+D32</f>
        <v>7406</v>
      </c>
      <c r="E33" s="127" t="s">
        <v>352</v>
      </c>
      <c r="F33" s="554" t="s">
        <v>353</v>
      </c>
      <c r="G33" s="53">
        <f>G32-G31+G28</f>
        <v>7</v>
      </c>
      <c r="H33" s="53">
        <f>H32-H31+H28</f>
        <v>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1714</v>
      </c>
      <c r="H34" s="548">
        <f>IF((D33-H33)&gt;0,D33-H33,0)</f>
        <v>7405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1714</v>
      </c>
      <c r="H39" s="559">
        <f>IF(H34&gt;0,IF(D35+H34&lt;0,0,D35+H34),IF(D34-D35&lt;0,D35-D34,0))</f>
        <v>7405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1714</v>
      </c>
      <c r="H41" s="52">
        <f>IF(D39=0,IF(H39-H40&gt;0,H39-H40+D40,0),IF(D39-D40&lt;0,D40-D39+H40,0))</f>
        <v>7405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1721</v>
      </c>
      <c r="D42" s="53">
        <f>D33+D35+D39</f>
        <v>7406</v>
      </c>
      <c r="E42" s="128" t="s">
        <v>379</v>
      </c>
      <c r="F42" s="129" t="s">
        <v>380</v>
      </c>
      <c r="G42" s="53">
        <f>G39+G33</f>
        <v>1721</v>
      </c>
      <c r="H42" s="53">
        <f>H39+H33</f>
        <v>7406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861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878</v>
      </c>
      <c r="C48" s="427" t="s">
        <v>381</v>
      </c>
      <c r="D48" s="585" t="s">
        <v>872</v>
      </c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5" t="s">
        <v>865</v>
      </c>
      <c r="E50" s="585"/>
      <c r="F50" s="585"/>
      <c r="G50" s="585"/>
      <c r="H50" s="585"/>
    </row>
    <row r="51" spans="1:8" ht="12">
      <c r="A51" s="564"/>
      <c r="B51" s="560"/>
      <c r="C51" s="425"/>
      <c r="D51" s="585"/>
      <c r="E51" s="585"/>
      <c r="F51" s="585"/>
      <c r="G51" s="585"/>
      <c r="H51" s="585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8">
      <selection activeCell="B49" sqref="B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Фонд Имоти АДСИЦ</v>
      </c>
      <c r="C4" s="541" t="s">
        <v>2</v>
      </c>
      <c r="D4" s="541">
        <f>'справка №1-БАЛАНС'!H3</f>
        <v>131281685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1173</v>
      </c>
    </row>
    <row r="6" spans="1:6" ht="12" customHeight="1">
      <c r="A6" s="471" t="s">
        <v>5</v>
      </c>
      <c r="B6" s="506" t="str">
        <f>'справка №1-БАЛАНС'!E5</f>
        <v>01.01.-31.12.2012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687</v>
      </c>
      <c r="D10" s="54">
        <v>2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-158</v>
      </c>
      <c r="D11" s="54">
        <v>-687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-36</v>
      </c>
      <c r="D13" s="54">
        <v>-46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57</v>
      </c>
      <c r="D14" s="54">
        <v>405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-166</v>
      </c>
      <c r="D19" s="54">
        <v>372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384</v>
      </c>
      <c r="D20" s="55">
        <f>SUM(D10:D19)</f>
        <v>46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-616</v>
      </c>
      <c r="D22" s="54">
        <v>-3605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-616</v>
      </c>
      <c r="D32" s="55">
        <f>SUM(D22:D31)</f>
        <v>-3605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649</v>
      </c>
      <c r="D36" s="54">
        <v>3606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-2</v>
      </c>
      <c r="D41" s="54">
        <v>-3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647</v>
      </c>
      <c r="D42" s="55">
        <f>SUM(D34:D41)</f>
        <v>3603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415</v>
      </c>
      <c r="D43" s="55">
        <f>D42+D32+D20</f>
        <v>44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45</v>
      </c>
      <c r="D44" s="132">
        <v>1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460</v>
      </c>
      <c r="D45" s="55">
        <f>D44+D43</f>
        <v>45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0" t="s">
        <v>873</v>
      </c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0" t="s">
        <v>866</v>
      </c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B38" sqref="B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Фонд Имоти АДСИЦ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131281685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>
        <f>'справка №1-БАЛАНС'!H4</f>
        <v>1173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01.01.-31.12.2012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23395</v>
      </c>
      <c r="D11" s="58">
        <f>'справка №1-БАЛАНС'!H19</f>
        <v>3053</v>
      </c>
      <c r="E11" s="58">
        <f>'справка №1-БАЛАНС'!H20</f>
        <v>0</v>
      </c>
      <c r="F11" s="58">
        <f>'справка №1-БАЛАНС'!H22</f>
        <v>2339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-8457</v>
      </c>
      <c r="K11" s="60"/>
      <c r="L11" s="344">
        <f>SUM(C11:K11)</f>
        <v>20330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23395</v>
      </c>
      <c r="D15" s="61">
        <f aca="true" t="shared" si="2" ref="D15:M15">D11+D12</f>
        <v>3053</v>
      </c>
      <c r="E15" s="61">
        <f t="shared" si="2"/>
        <v>0</v>
      </c>
      <c r="F15" s="61">
        <f t="shared" si="2"/>
        <v>2339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-8457</v>
      </c>
      <c r="K15" s="61">
        <f t="shared" si="2"/>
        <v>0</v>
      </c>
      <c r="L15" s="344">
        <f t="shared" si="1"/>
        <v>20330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-1714</v>
      </c>
      <c r="K16" s="60"/>
      <c r="L16" s="344">
        <f t="shared" si="1"/>
        <v>-1714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23395</v>
      </c>
      <c r="D29" s="59">
        <f aca="true" t="shared" si="6" ref="D29:M29">D17+D20+D21+D24+D28+D27+D15+D16</f>
        <v>3053</v>
      </c>
      <c r="E29" s="59">
        <f t="shared" si="6"/>
        <v>0</v>
      </c>
      <c r="F29" s="59">
        <f t="shared" si="6"/>
        <v>2339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-10171</v>
      </c>
      <c r="K29" s="59">
        <f t="shared" si="6"/>
        <v>0</v>
      </c>
      <c r="L29" s="344">
        <f t="shared" si="1"/>
        <v>18616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23395</v>
      </c>
      <c r="D32" s="59">
        <f t="shared" si="7"/>
        <v>3053</v>
      </c>
      <c r="E32" s="59">
        <f t="shared" si="7"/>
        <v>0</v>
      </c>
      <c r="F32" s="59">
        <f t="shared" si="7"/>
        <v>2339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-10171</v>
      </c>
      <c r="K32" s="59">
        <f t="shared" si="7"/>
        <v>0</v>
      </c>
      <c r="L32" s="344">
        <f t="shared" si="1"/>
        <v>18616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880</v>
      </c>
      <c r="B38" s="19"/>
      <c r="C38" s="15"/>
      <c r="D38" s="592" t="s">
        <v>521</v>
      </c>
      <c r="E38" s="592"/>
      <c r="F38" s="592"/>
      <c r="G38" s="592"/>
      <c r="H38" s="592"/>
      <c r="I38" s="592"/>
      <c r="J38" s="15" t="s">
        <v>857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 t="s">
        <v>874</v>
      </c>
      <c r="F39" s="538"/>
      <c r="G39" s="538"/>
      <c r="H39" s="538"/>
      <c r="I39" s="538"/>
      <c r="J39" s="538" t="s">
        <v>867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tabSelected="1" zoomScalePageLayoutView="0" workbookViewId="0" topLeftCell="A7">
      <selection activeCell="H47" sqref="H4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Фонд Имоти АДСИЦ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131281685</v>
      </c>
      <c r="P2" s="483"/>
      <c r="Q2" s="483"/>
      <c r="R2" s="526"/>
    </row>
    <row r="3" spans="1:18" ht="15">
      <c r="A3" s="598" t="s">
        <v>5</v>
      </c>
      <c r="B3" s="599"/>
      <c r="C3" s="601" t="str">
        <f>'справка №1-БАЛАНС'!E5</f>
        <v>01.01.-31.12.2012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>
        <f>'справка №1-БАЛАНС'!H4</f>
        <v>1173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2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2" t="s">
        <v>529</v>
      </c>
      <c r="R5" s="612" t="s">
        <v>530</v>
      </c>
    </row>
    <row r="6" spans="1:18" s="100" customFormat="1" ht="48">
      <c r="A6" s="605"/>
      <c r="B6" s="606"/>
      <c r="C6" s="60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3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3"/>
      <c r="R6" s="613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f>'справка №1-БАЛАНС'!D17</f>
        <v>16755</v>
      </c>
      <c r="E15" s="457">
        <v>763</v>
      </c>
      <c r="F15" s="457"/>
      <c r="G15" s="74">
        <f t="shared" si="2"/>
        <v>17518</v>
      </c>
      <c r="H15" s="458"/>
      <c r="I15" s="458"/>
      <c r="J15" s="74">
        <f t="shared" si="3"/>
        <v>17518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17518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16755</v>
      </c>
      <c r="E17" s="194">
        <f>SUM(E9:E16)</f>
        <v>763</v>
      </c>
      <c r="F17" s="194">
        <f>SUM(F9:F16)</f>
        <v>0</v>
      </c>
      <c r="G17" s="74">
        <f t="shared" si="2"/>
        <v>17518</v>
      </c>
      <c r="H17" s="75">
        <f>SUM(H9:H16)</f>
        <v>0</v>
      </c>
      <c r="I17" s="75">
        <f>SUM(I9:I16)</f>
        <v>0</v>
      </c>
      <c r="J17" s="74">
        <f t="shared" si="3"/>
        <v>17518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17518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59553</v>
      </c>
      <c r="E18" s="187"/>
      <c r="F18" s="187"/>
      <c r="G18" s="74">
        <f t="shared" si="2"/>
        <v>59553</v>
      </c>
      <c r="H18" s="63"/>
      <c r="I18" s="63">
        <v>45</v>
      </c>
      <c r="J18" s="74">
        <f t="shared" si="3"/>
        <v>59508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59508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f>'справка №1-БАЛАНС'!D23</f>
        <v>0</v>
      </c>
      <c r="E21" s="189"/>
      <c r="F21" s="189">
        <v>0</v>
      </c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76308</v>
      </c>
      <c r="E40" s="438">
        <f>E17+E18+E19+E25+E38+E39</f>
        <v>763</v>
      </c>
      <c r="F40" s="438">
        <f aca="true" t="shared" si="13" ref="F40:R40">F17+F18+F19+F25+F38+F39</f>
        <v>0</v>
      </c>
      <c r="G40" s="438">
        <f t="shared" si="13"/>
        <v>77071</v>
      </c>
      <c r="H40" s="438">
        <f t="shared" si="13"/>
        <v>0</v>
      </c>
      <c r="I40" s="438">
        <f t="shared" si="13"/>
        <v>45</v>
      </c>
      <c r="J40" s="438">
        <f t="shared" si="13"/>
        <v>77026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77026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576">
        <v>41299</v>
      </c>
      <c r="D44" s="355"/>
      <c r="E44" s="355"/>
      <c r="F44" s="355"/>
      <c r="G44" s="351"/>
      <c r="H44" s="356" t="s">
        <v>608</v>
      </c>
      <c r="I44" s="356"/>
      <c r="J44" s="356"/>
      <c r="K44" s="609"/>
      <c r="L44" s="609"/>
      <c r="M44" s="609"/>
      <c r="N44" s="609"/>
      <c r="O44" s="610" t="s">
        <v>781</v>
      </c>
      <c r="P44" s="611"/>
      <c r="Q44" s="611"/>
      <c r="R44" s="61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874</v>
      </c>
      <c r="J45" s="349"/>
      <c r="K45" s="349"/>
      <c r="L45" s="349"/>
      <c r="M45" s="349"/>
      <c r="N45" s="349"/>
      <c r="O45" s="349" t="s">
        <v>867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5">
      <selection activeCell="C109" sqref="C109:F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1" t="str">
        <f>'справка №1-БАЛАНС'!E3</f>
        <v>Фонд Имоти АДСИЦ</v>
      </c>
      <c r="C3" s="622"/>
      <c r="D3" s="526" t="s">
        <v>2</v>
      </c>
      <c r="E3" s="107">
        <f>'справка №1-БАЛАНС'!H3</f>
        <v>131281685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01.01.-31.12.2012</v>
      </c>
      <c r="C4" s="619"/>
      <c r="D4" s="527" t="s">
        <v>4</v>
      </c>
      <c r="E4" s="107">
        <f>'справка №1-БАЛАНС'!H4</f>
        <v>1173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f>'справка №1-БАЛАНС'!C68</f>
        <v>101</v>
      </c>
      <c r="D28" s="108">
        <f>C28</f>
        <v>101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f>'справка №1-БАЛАНС'!C69</f>
        <v>49</v>
      </c>
      <c r="D29" s="108">
        <f>C29</f>
        <v>49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44</v>
      </c>
      <c r="D33" s="105">
        <f>SUM(D34:D37)</f>
        <v>44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f>'справка №1-БАЛАНС'!C72</f>
        <v>44</v>
      </c>
      <c r="D35" s="108">
        <f>C35</f>
        <v>44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160</v>
      </c>
      <c r="D38" s="105">
        <f>SUM(D39:D42)</f>
        <v>160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f>'справка №1-БАЛАНС'!C74</f>
        <v>160</v>
      </c>
      <c r="D42" s="108">
        <f>C42</f>
        <v>160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354</v>
      </c>
      <c r="D43" s="104">
        <f>D24+D28+D29+D31+D30+D32+D33+D38</f>
        <v>354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354</v>
      </c>
      <c r="D44" s="103">
        <f>D43+D21+D19+D9</f>
        <v>354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f>'справка №1-БАЛАНС'!G44</f>
        <v>0</v>
      </c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11</v>
      </c>
      <c r="D71" s="105">
        <f>SUM(D72:D74)</f>
        <v>11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f>'справка №1-БАЛАНС'!G62</f>
        <v>11</v>
      </c>
      <c r="D72" s="108">
        <f>C72</f>
        <v>11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50423</v>
      </c>
      <c r="D75" s="103">
        <f>D76+D78</f>
        <v>50423</v>
      </c>
      <c r="E75" s="103">
        <f>E76+E78</f>
        <v>0</v>
      </c>
      <c r="F75" s="103">
        <f>F76+F78</f>
        <v>76739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f>'справка №1-БАЛАНС'!G59</f>
        <v>50423</v>
      </c>
      <c r="D76" s="108">
        <f>C76</f>
        <v>50423</v>
      </c>
      <c r="E76" s="119">
        <f t="shared" si="1"/>
        <v>0</v>
      </c>
      <c r="F76" s="108">
        <v>76739</v>
      </c>
    </row>
    <row r="77" spans="1:6" ht="12">
      <c r="A77" s="396" t="s">
        <v>727</v>
      </c>
      <c r="B77" s="397" t="s">
        <v>728</v>
      </c>
      <c r="C77" s="109"/>
      <c r="D77" s="109">
        <f>C77</f>
        <v>0</v>
      </c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8758</v>
      </c>
      <c r="D85" s="104">
        <f>SUM(D86:D90)+D94</f>
        <v>8758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f>'справка №1-БАЛАНС'!G64</f>
        <v>6426</v>
      </c>
      <c r="D87" s="108">
        <f>C87</f>
        <v>6426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f>'справка №1-БАЛАНС'!G65</f>
        <v>1184</v>
      </c>
      <c r="D88" s="108">
        <f>C88</f>
        <v>1184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f>'справка №1-БАЛАНС'!G66</f>
        <v>11</v>
      </c>
      <c r="D89" s="108">
        <f>C89</f>
        <v>11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1136</v>
      </c>
      <c r="D90" s="103">
        <f>SUM(D91:D93)</f>
        <v>1136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f>'справка №1-БАЛАНС'!G68</f>
        <v>1136</v>
      </c>
      <c r="D93" s="108">
        <f>C93</f>
        <v>1136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f>'справка №1-БАЛАНС'!G67</f>
        <v>1</v>
      </c>
      <c r="D94" s="108">
        <f>C94</f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f>'справка №1-БАЛАНС'!G69</f>
        <v>40</v>
      </c>
      <c r="D95" s="108">
        <f>C95</f>
        <v>40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59232</v>
      </c>
      <c r="D96" s="104">
        <f>D85+D80+D75+D71+D95</f>
        <v>59232</v>
      </c>
      <c r="E96" s="104">
        <f>E85+E80+E75+E71+E95</f>
        <v>0</v>
      </c>
      <c r="F96" s="104">
        <f>F85+F80+F75+F71+F95</f>
        <v>76739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59232</v>
      </c>
      <c r="D97" s="104">
        <f>D96+D68+D66</f>
        <v>59232</v>
      </c>
      <c r="E97" s="104">
        <f>E96+E68+E66</f>
        <v>0</v>
      </c>
      <c r="F97" s="104">
        <f>F96+F68+F66</f>
        <v>76739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0">
        <v>41299</v>
      </c>
      <c r="B109" s="615"/>
      <c r="C109" s="615" t="s">
        <v>875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868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600" verticalDpi="6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B30" sqref="B30:C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3" t="str">
        <f>'справка №1-БАЛАНС'!E3</f>
        <v>Фонд Имоти АДСИЦ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131281685</v>
      </c>
    </row>
    <row r="5" spans="1:9" ht="15">
      <c r="A5" s="501" t="s">
        <v>5</v>
      </c>
      <c r="B5" s="624" t="str">
        <f>'справка №1-БАЛАНС'!E5</f>
        <v>01.01.-31.12.2012</v>
      </c>
      <c r="C5" s="624"/>
      <c r="D5" s="624"/>
      <c r="E5" s="624"/>
      <c r="F5" s="624"/>
      <c r="G5" s="627" t="s">
        <v>4</v>
      </c>
      <c r="H5" s="628"/>
      <c r="I5" s="500">
        <f>'справка №1-БАЛАНС'!H4</f>
        <v>1173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876</v>
      </c>
      <c r="B30" s="626"/>
      <c r="C30" s="626"/>
      <c r="D30" s="459" t="s">
        <v>819</v>
      </c>
      <c r="E30" s="625" t="s">
        <v>874</v>
      </c>
      <c r="F30" s="625"/>
      <c r="G30" s="625"/>
      <c r="H30" s="420" t="s">
        <v>781</v>
      </c>
      <c r="I30" s="625" t="s">
        <v>867</v>
      </c>
      <c r="J30" s="625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6">
      <selection activeCell="E166" sqref="E166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0" t="str">
        <f>'справка №1-БАЛАНС'!E3</f>
        <v>Фонд Имоти АДСИЦ</v>
      </c>
      <c r="C5" s="630"/>
      <c r="D5" s="630"/>
      <c r="E5" s="570" t="s">
        <v>2</v>
      </c>
      <c r="F5" s="451">
        <f>'справка №1-БАЛАНС'!H3</f>
        <v>131281685</v>
      </c>
    </row>
    <row r="6" spans="1:13" ht="15" customHeight="1">
      <c r="A6" s="27" t="s">
        <v>822</v>
      </c>
      <c r="B6" s="631" t="str">
        <f>'справка №1-БАЛАНС'!E5</f>
        <v>01.01.-31.12.2012</v>
      </c>
      <c r="C6" s="631"/>
      <c r="D6" s="510"/>
      <c r="E6" s="569" t="s">
        <v>4</v>
      </c>
      <c r="F6" s="511">
        <f>'справка №1-БАЛАНС'!H4</f>
        <v>1173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876</v>
      </c>
      <c r="B151" s="453"/>
      <c r="C151" s="632" t="s">
        <v>849</v>
      </c>
      <c r="D151" s="632"/>
      <c r="E151" s="632"/>
      <c r="F151" s="632"/>
    </row>
    <row r="152" spans="1:6" ht="12.75">
      <c r="A152" s="517"/>
      <c r="B152" s="518"/>
      <c r="C152" s="517" t="s">
        <v>874</v>
      </c>
      <c r="D152" s="517"/>
      <c r="E152" s="517"/>
      <c r="F152" s="517"/>
    </row>
    <row r="153" spans="1:6" ht="12.75">
      <c r="A153" s="517"/>
      <c r="B153" s="518"/>
      <c r="C153" s="632" t="s">
        <v>856</v>
      </c>
      <c r="D153" s="632"/>
      <c r="E153" s="632"/>
      <c r="F153" s="632"/>
    </row>
    <row r="154" spans="3:5" ht="12.75">
      <c r="C154" s="517" t="s">
        <v>867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hristo</cp:lastModifiedBy>
  <cp:lastPrinted>2012-04-25T12:45:15Z</cp:lastPrinted>
  <dcterms:created xsi:type="dcterms:W3CDTF">2000-06-29T12:02:40Z</dcterms:created>
  <dcterms:modified xsi:type="dcterms:W3CDTF">2013-01-29T12:41:13Z</dcterms:modified>
  <cp:category/>
  <cp:version/>
  <cp:contentType/>
  <cp:contentStatus/>
</cp:coreProperties>
</file>