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65506" windowWidth="11205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<sst xmlns="http://schemas.openxmlformats.org/spreadsheetml/2006/main" count="4318" uniqueCount="1001">
  <si>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</si>
  <si>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</si>
  <si>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</si>
  <si>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</si>
  <si>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</si>
  <si>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</si>
  <si>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</si>
  <si>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</si>
  <si>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</si>
  <si>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</si>
  <si>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</si>
  <si>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</si>
  <si>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</si>
  <si>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</si>
  <si>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</si>
  <si>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</si>
  <si>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</si>
  <si>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</si>
  <si>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</si>
  <si>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</si>
  <si>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</si>
  <si>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</si>
  <si>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</si>
  <si>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</si>
  <si>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</si>
  <si>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</si>
  <si>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</si>
  <si>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</si>
  <si>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</si>
  <si>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</si>
  <si>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</si>
  <si>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</si>
  <si>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</si>
  <si>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</si>
  <si>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</si>
  <si>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</si>
  <si>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</si>
  <si>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</si>
  <si>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</si>
  <si>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</si>
  <si>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</si>
  <si>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</si>
  <si>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</si>
  <si>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</si>
  <si>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</si>
  <si>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</si>
  <si>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</si>
  <si>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</si>
  <si>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</si>
  <si>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</si>
  <si>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</si>
  <si>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</si>
  <si>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</si>
  <si>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</si>
  <si>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</si>
  <si>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</si>
  <si>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</si>
  <si>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</si>
  <si>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</si>
  <si>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</si>
  <si>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</si>
  <si>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</si>
  <si>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</si>
  <si>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</si>
  <si>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</si>
  <si>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</si>
  <si>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</si>
  <si>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</si>
  <si>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</si>
  <si>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</si>
  <si>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</si>
  <si>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</si>
  <si>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</si>
  <si>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</si>
  <si>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</si>
  <si>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</si>
  <si>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</si>
  <si>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</si>
  <si>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</si>
  <si>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</si>
  <si>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</si>
  <si>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</si>
  <si>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</si>
  <si>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</si>
  <si>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</si>
  <si>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</si>
  <si>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</si>
  <si>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</si>
  <si>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</si>
  <si>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</si>
  <si>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</si>
  <si>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</si>
  <si>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</si>
  <si>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</si>
  <si>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</si>
  <si>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</si>
  <si>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</si>
  <si>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</si>
  <si>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</si>
  <si>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</si>
  <si>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</si>
  <si>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</si>
  <si>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</si>
  <si>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</si>
  <si>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</si>
  <si>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</si>
  <si>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</si>
  <si>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</si>
  <si>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</si>
  <si>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</si>
  <si>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</si>
  <si>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</si>
  <si>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</si>
  <si>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</si>
  <si>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</si>
  <si>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</si>
  <si>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</si>
  <si>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</si>
  <si>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</si>
  <si>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</si>
  <si>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</si>
  <si>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</si>
  <si>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</si>
  <si>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</si>
  <si>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</si>
  <si>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</si>
  <si>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</si>
  <si>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</si>
  <si>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</si>
  <si>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</si>
  <si>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</si>
  <si>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</si>
  <si>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</si>
  <si>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</si>
  <si>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</si>
  <si>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</si>
  <si>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</si>
  <si>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</si>
  <si>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</si>
  <si>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</si>
  <si>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</si>
  <si>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</si>
  <si>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</si>
  <si>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</si>
  <si>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</si>
  <si>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</si>
  <si>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</si>
  <si>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</si>
  <si>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</si>
  <si>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</si>
  <si>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</si>
  <si>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</si>
  <si>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</si>
  <si>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</si>
  <si>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</si>
  <si>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</si>
  <si>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</si>
  <si>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</si>
  <si>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</si>
  <si>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</si>
  <si>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</si>
  <si>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</si>
  <si>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</si>
  <si>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</si>
  <si>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</si>
  <si>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</si>
  <si>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</si>
  <si>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</si>
  <si>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</si>
  <si>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</si>
  <si>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</si>
  <si>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</si>
  <si>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</si>
  <si>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</si>
  <si>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</si>
  <si>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</si>
  <si>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</si>
  <si>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</si>
  <si>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</si>
  <si>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</si>
  <si>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</si>
  <si>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</si>
  <si>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</si>
  <si>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</si>
  <si>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</si>
  <si>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</si>
  <si>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</si>
  <si>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</si>
  <si>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</si>
  <si>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</si>
  <si>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</si>
  <si>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</si>
  <si>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</si>
  <si>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</si>
  <si>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</si>
  <si>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</si>
  <si>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</si>
  <si>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</si>
  <si>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</si>
  <si>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</si>
  <si>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</si>
  <si>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</si>
  <si>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</si>
  <si>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</si>
  <si>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</si>
  <si>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</si>
  <si>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</si>
  <si>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</si>
  <si>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</si>
  <si>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</si>
  <si>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</si>
  <si>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</si>
  <si>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</si>
  <si>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</si>
  <si>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</si>
  <si>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</si>
  <si>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</si>
  <si>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</si>
  <si>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</si>
  <si>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</si>
  <si>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</si>
  <si>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</si>
  <si>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</si>
  <si>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</si>
  <si>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</si>
  <si>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</si>
  <si>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</si>
  <si>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</si>
  <si>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</si>
  <si>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</si>
  <si>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</si>
  <si>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</si>
  <si>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</si>
  <si>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</si>
  <si>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</si>
  <si>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</si>
  <si>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</si>
  <si>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</si>
  <si>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</si>
  <si>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</si>
  <si>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</si>
  <si>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</si>
  <si>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</si>
  <si>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</si>
  <si>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</si>
  <si>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</si>
  <si>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</si>
  <si>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</si>
  <si>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</si>
  <si>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</si>
  <si>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</si>
  <si>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</si>
  <si>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</si>
  <si>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</si>
  <si>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</si>
  <si>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</si>
  <si>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</si>
  <si>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</si>
  <si>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</si>
  <si>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</si>
  <si>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</si>
  <si>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</si>
  <si>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</si>
  <si>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</si>
  <si>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</si>
  <si>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</si>
  <si>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</si>
  <si>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</si>
  <si>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</si>
  <si>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</si>
  <si>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</si>
  <si>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</si>
  <si>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</si>
  <si>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</si>
  <si>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</si>
  <si>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</si>
  <si>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</si>
  <si>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</si>
  <si>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</si>
  <si>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</si>
  <si>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</si>
  <si>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</si>
  <si>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</si>
  <si>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</si>
  <si>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</si>
  <si>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</si>
  <si>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</si>
  <si>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</si>
  <si>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</si>
  <si>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</si>
  <si>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</si>
  <si>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</si>
  <si>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</si>
  <si>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</si>
  <si>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</si>
  <si>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</si>
  <si>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</si>
  <si>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</si>
  <si>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</si>
  <si>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</si>
  <si>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</si>
  <si>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</si>
  <si>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</si>
  <si>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</si>
  <si>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</si>
  <si>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</si>
  <si>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</si>
  <si>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</si>
  <si>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</si>
  <si>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</si>
  <si>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</si>
  <si>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</si>
  <si>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</si>
  <si>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</si>
  <si>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</si>
  <si>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</si>
  <si>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</si>
  <si>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</si>
  <si>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</si>
  <si>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</si>
  <si>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</si>
  <si>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</si>
  <si>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</si>
  <si>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</si>
  <si>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</si>
  <si>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</si>
  <si>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</si>
  <si>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</si>
  <si>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</si>
  <si>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</si>
  <si>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</si>
  <si>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</si>
  <si>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</si>
  <si>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</si>
  <si>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</si>
  <si>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</si>
  <si>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</si>
  <si>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</si>
  <si>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</si>
  <si>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</si>
  <si>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</si>
  <si>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</si>
  <si>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</si>
  <si>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</si>
  <si>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</si>
  <si>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</si>
  <si>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</si>
  <si>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</si>
  <si>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</si>
  <si>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</si>
  <si>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</si>
  <si>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</si>
  <si>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</si>
  <si>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</si>
  <si>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</si>
  <si>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</si>
  <si>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</si>
  <si>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</si>
  <si>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</si>
  <si>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</si>
  <si>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</si>
  <si>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</si>
  <si>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</si>
  <si>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</si>
  <si>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</si>
  <si>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</si>
  <si>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</si>
  <si>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</si>
  <si>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</si>
  <si>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</si>
  <si>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</si>
  <si>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</si>
  <si>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</si>
  <si>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</si>
  <si>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</si>
  <si>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</si>
  <si>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</si>
  <si>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</si>
  <si>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</si>
  <si>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</si>
  <si>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</si>
  <si>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</si>
  <si>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</si>
  <si>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</si>
  <si>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</si>
  <si>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</si>
  <si>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</si>
  <si>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</si>
  <si>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</si>
  <si>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</si>
  <si>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</si>
  <si>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</si>
  <si>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</si>
  <si>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</si>
  <si>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</si>
  <si>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</si>
  <si>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</si>
  <si>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</si>
  <si>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</si>
  <si>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</si>
  <si>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</si>
  <si>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</si>
  <si>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</si>
  <si>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</si>
  <si>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</si>
  <si>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</si>
  <si>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</si>
  <si>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</si>
  <si>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</si>
  <si>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</si>
  <si>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</si>
  <si>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</si>
  <si>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</si>
  <si>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</si>
  <si>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</si>
  <si>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</si>
  <si>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</si>
  <si>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</si>
  <si>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</si>
  <si>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</si>
  <si>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</si>
  <si>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</si>
  <si>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</si>
  <si>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</si>
  <si>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</si>
  <si>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</si>
  <si>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</si>
  <si>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</si>
  <si>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</si>
  <si>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</si>
  <si>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</si>
  <si>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</si>
  <si>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</si>
  <si>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</si>
  <si>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</si>
  <si>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</si>
  <si>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</si>
  <si>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</si>
  <si>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</si>
  <si>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</si>
  <si>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</si>
  <si>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</si>
  <si>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</si>
  <si>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</si>
  <si>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</si>
  <si>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</si>
  <si>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</si>
  <si>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</si>
  <si>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</si>
  <si>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</si>
  <si>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</si>
  <si>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</si>
  <si>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</si>
  <si>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</si>
  <si>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</si>
  <si>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</si>
  <si>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</si>
  <si>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</si>
  <si>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</si>
  <si>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</si>
  <si>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</si>
  <si>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</si>
  <si>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</si>
  <si>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</si>
  <si>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</si>
  <si>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</si>
  <si>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</si>
  <si>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</si>
  <si>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</si>
  <si>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</si>
  <si>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</si>
  <si>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</si>
  <si>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</si>
  <si>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</si>
  <si>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</si>
  <si>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</si>
  <si>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</si>
  <si>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</si>
  <si>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</si>
  <si>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</si>
  <si>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</si>
  <si>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</si>
  <si>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</si>
  <si>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</si>
  <si>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</si>
  <si>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</si>
  <si>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</si>
  <si>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</si>
  <si>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</si>
  <si>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</si>
  <si>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</si>
  <si>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</si>
  <si>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</si>
  <si>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</si>
  <si>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</si>
  <si>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</si>
  <si>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</si>
  <si>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</si>
  <si>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</si>
  <si>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</si>
  <si>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</si>
  <si>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</si>
  <si>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</si>
  <si>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</si>
  <si>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</si>
  <si>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</si>
  <si>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</si>
  <si>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</si>
  <si>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</si>
  <si>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</si>
  <si>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</si>
  <si>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</si>
  <si>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</si>
  <si>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</si>
  <si>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</si>
  <si>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</si>
  <si>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</si>
  <si>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</si>
  <si>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</si>
  <si>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</si>
  <si>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</si>
  <si>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</si>
  <si>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</si>
  <si>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</si>
  <si>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</si>
  <si>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</si>
  <si>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</si>
  <si>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</si>
  <si>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</si>
  <si>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</si>
  <si>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</si>
  <si>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</si>
  <si>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</si>
  <si>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</si>
  <si>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</si>
  <si>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</si>
  <si>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</si>
  <si>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</si>
  <si>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</si>
  <si>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</si>
  <si>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</si>
  <si>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</si>
  <si>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</si>
  <si>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</si>
  <si>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</si>
  <si>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</si>
  <si>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</si>
  <si>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</si>
  <si>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</si>
  <si>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</si>
  <si>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</si>
  <si>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</si>
  <si>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</si>
  <si>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</si>
  <si>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</si>
  <si>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</si>
  <si>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</si>
  <si>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</si>
  <si>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</si>
  <si>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</si>
  <si>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</si>
  <si>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</si>
  <si>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</si>
  <si>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</si>
  <si>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</si>
  <si>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</si>
  <si>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</si>
  <si>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</si>
  <si>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</si>
  <si>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</si>
  <si>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</si>
  <si>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</si>
  <si>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</si>
  <si>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</si>
  <si>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</si>
  <si>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</si>
  <si>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</si>
  <si>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</si>
  <si>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</si>
  <si>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</si>
  <si>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</si>
  <si>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</si>
  <si>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</si>
  <si>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</si>
  <si>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</si>
  <si>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</si>
  <si>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</si>
  <si>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</si>
  <si>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</si>
  <si>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</si>
  <si>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</si>
  <si>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</si>
  <si>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</si>
  <si>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</si>
  <si>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</si>
  <si>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</si>
  <si>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</si>
  <si>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</si>
  <si>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</si>
  <si>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</si>
  <si>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</si>
  <si>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</si>
  <si>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</si>
  <si>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</si>
  <si>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</si>
  <si>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</si>
  <si>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</si>
  <si>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</si>
  <si>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</si>
  <si>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</si>
  <si>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</si>
  <si>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</si>
  <si>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</si>
  <si>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</si>
  <si>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</si>
  <si>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</si>
  <si>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</si>
  <si>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</si>
  <si>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</si>
  <si>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</si>
  <si>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</si>
  <si>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</si>
  <si>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</si>
  <si>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</si>
  <si>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</si>
  <si>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</si>
  <si>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</si>
  <si>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</si>
  <si>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</si>
  <si>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</si>
  <si>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</si>
  <si>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</si>
  <si>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</si>
  <si>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</si>
  <si>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</si>
  <si>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</si>
  <si>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</si>
  <si>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</si>
  <si>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</si>
  <si>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</si>
  <si>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</si>
  <si>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</si>
  <si>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</si>
  <si>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</si>
  <si>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</si>
  <si>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</si>
  <si>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</si>
  <si>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</si>
  <si>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</si>
  <si>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</si>
  <si>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</si>
  <si>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</si>
  <si>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</si>
  <si>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</si>
  <si>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</si>
  <si>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</si>
  <si>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</si>
  <si>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</si>
  <si>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</si>
  <si>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</si>
  <si>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</si>
  <si>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</si>
  <si>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</si>
  <si>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</si>
  <si>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</si>
  <si>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</si>
  <si>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</si>
  <si>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</si>
  <si>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</si>
  <si>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</si>
  <si>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</si>
  <si>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</si>
  <si>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</si>
  <si>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</si>
  <si>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</si>
  <si>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</si>
  <si>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</si>
  <si>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</si>
  <si>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</si>
  <si>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</si>
  <si>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</si>
  <si>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</si>
  <si>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</si>
  <si>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</si>
  <si>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</si>
  <si>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</si>
  <si>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</si>
  <si>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</si>
  <si>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</si>
  <si>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</si>
  <si>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</si>
  <si>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</si>
  <si>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</si>
  <si>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</si>
  <si>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</si>
  <si>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</si>
  <si>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</si>
  <si>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</si>
  <si>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</si>
  <si>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</si>
  <si>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</si>
  <si>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</si>
  <si>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</si>
  <si>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</si>
  <si>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</si>
  <si>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</si>
  <si>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</si>
  <si>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</si>
  <si>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</si>
  <si>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</si>
  <si>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</si>
  <si>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</si>
  <si>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</si>
  <si>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</si>
  <si>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</si>
  <si>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</si>
  <si>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</si>
  <si>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</si>
  <si>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</si>
  <si>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</si>
  <si>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</si>
  <si>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</si>
  <si>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</si>
  <si>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</si>
  <si>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</si>
  <si>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</si>
  <si>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</si>
  <si>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</si>
  <si>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</si>
  <si>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</si>
  <si>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</si>
  <si>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</si>
  <si>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</si>
  <si>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</si>
  <si>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</si>
  <si>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</si>
  <si>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</si>
  <si>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</si>
  <si>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</si>
  <si>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</si>
  <si>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</si>
  <si>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</si>
  <si>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</si>
  <si>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</si>
  <si>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</si>
  <si>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</si>
  <si>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</si>
  <si>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</si>
  <si>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</si>
  <si>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</si>
  <si>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</si>
  <si>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</si>
  <si>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</si>
  <si>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</si>
  <si>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</si>
  <si>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</si>
  <si>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</si>
  <si>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</si>
  <si>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</si>
  <si>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</si>
  <si>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</si>
  <si>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</si>
  <si>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</si>
  <si>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</si>
  <si>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</si>
  <si>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</si>
  <si>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</si>
  <si>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</si>
  <si>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</si>
  <si>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</si>
  <si>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</si>
  <si>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</si>
  <si>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</si>
  <si>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</si>
  <si>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</si>
  <si>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</si>
  <si>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</si>
  <si>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</si>
  <si>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</si>
  <si>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</si>
  <si>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</si>
  <si>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</si>
  <si>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</si>
  <si>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</si>
  <si>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</si>
  <si>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</si>
  <si>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</si>
  <si>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</si>
  <si>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</si>
  <si>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</si>
  <si>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</si>
  <si>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</si>
  <si>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</si>
  <si>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</si>
  <si>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</si>
  <si>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</si>
  <si>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</si>
  <si>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</si>
  <si>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</si>
  <si>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</si>
  <si>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</si>
  <si>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</si>
  <si>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</si>
  <si>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</si>
  <si>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</si>
  <si>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</si>
  <si>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</si>
  <si>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</si>
  <si>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</si>
  <si>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</si>
  <si>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</si>
  <si>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</si>
  <si>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</si>
  <si>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</si>
  <si>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</si>
  <si>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</si>
  <si>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</si>
  <si>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</si>
  <si>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</si>
  <si>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</si>
  <si>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</si>
  <si>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</si>
  <si>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</si>
  <si>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</si>
  <si>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</si>
  <si>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</si>
  <si>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</si>
  <si>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</si>
  <si>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</si>
  <si>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</si>
  <si>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</si>
  <si>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</si>
  <si>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</si>
  <si>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</si>
  <si>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</si>
  <si>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</si>
  <si>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</si>
  <si>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</si>
  <si>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</si>
  <si>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</si>
  <si>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</si>
  <si>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</si>
  <si>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</si>
  <si>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</si>
  <si>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</si>
  <si>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</si>
  <si>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</si>
  <si>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</si>
  <si>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</si>
  <si>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</si>
  <si>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</si>
  <si>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</si>
  <si>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</si>
  <si>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</si>
  <si>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</si>
  <si>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</si>
  <si>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</si>
  <si>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</si>
  <si>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</si>
  <si>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</si>
  <si>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</si>
  <si>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</si>
  <si>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</si>
  <si>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</si>
  <si>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</si>
  <si>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</si>
  <si>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</si>
  <si>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</si>
  <si>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</si>
  <si>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</si>
  <si>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</si>
  <si>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</si>
  <si>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</si>
  <si>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</si>
  <si>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</si>
  <si>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</si>
  <si>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</si>
  <si>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</si>
  <si>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</si>
  <si>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</si>
  <si>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</si>
  <si>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</si>
  <si>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</si>
  <si>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</si>
  <si>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</si>
  <si>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</si>
  <si>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</si>
  <si>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</si>
  <si>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</si>
  <si>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</si>
  <si>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</si>
  <si>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</si>
  <si>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</si>
  <si>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</si>
  <si>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</si>
  <si>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</si>
  <si>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</si>
  <si>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</si>
  <si>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</si>
  <si>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</si>
  <si>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</si>
  <si>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</si>
  <si>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</si>
  <si>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</si>
  <si>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</si>
  <si>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</si>
  <si>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</si>
  <si>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</si>
  <si>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</si>
  <si>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</si>
  <si>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</si>
  <si>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</si>
  <si>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</si>
  <si>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</si>
  <si>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</si>
  <si>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</si>
  <si>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</si>
  <si>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</si>
  <si>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</si>
  <si>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</si>
  <si>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</si>
  <si>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</si>
  <si>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</si>
  <si>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</si>
  <si>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</si>
  <si>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</si>
  <si>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</si>
  <si>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</si>
  <si>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</si>
  <si>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</si>
  <si>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</si>
  <si>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</si>
  <si>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</si>
  <si>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</si>
  <si>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</si>
  <si>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</si>
  <si>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</si>
  <si>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</si>
  <si>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</si>
  <si>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</si>
  <si>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</si>
  <si>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</si>
  <si>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</si>
  <si>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</si>
  <si>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</si>
  <si>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</si>
  <si>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</si>
  <si>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</si>
  <si>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</si>
  <si>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</si>
  <si>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</si>
  <si>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</si>
  <si>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</si>
  <si>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</si>
  <si>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</si>
  <si>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</si>
  <si>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</si>
  <si>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</si>
  <si>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</si>
  <si>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</si>
  <si>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</si>
  <si>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</si>
  <si>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</si>
  <si>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</si>
  <si>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</si>
  <si>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</si>
  <si>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</si>
  <si>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</si>
  <si>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</si>
  <si>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</si>
  <si>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</si>
  <si>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</si>
  <si>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</si>
  <si>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</si>
  <si>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</si>
  <si>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</si>
  <si>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</si>
  <si>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</si>
  <si>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</si>
  <si>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</si>
  <si>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</si>
  <si>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</si>
  <si>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</si>
  <si>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</si>
  <si>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</si>
  <si>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</si>
  <si>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</si>
  <si>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</si>
  <si>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</si>
  <si>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</si>
  <si>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</si>
  <si>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</si>
  <si>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</si>
  <si>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</si>
  <si>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</si>
  <si>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</si>
  <si>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transstroyam.com</t>
  </si>
  <si>
    <t>СТОЯН СТОЯНОВ</t>
  </si>
  <si>
    <t>ПАВЛИН СТОЯНОВ</t>
  </si>
  <si>
    <t>ИВАНКА АТАНАСОВА</t>
  </si>
  <si>
    <t>ЗАМ. ГЛ.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</si>
</sst>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ИВАНКА АТАНАСОВА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3011</v>
      </c>
      <c r="D6" s="675">
        <f aca="true" t="shared" si="0" ref="D6:D15">C6-E6</f>
        <v>0</v>
      </c>
      <c r="E6" s="674">
        <f>'1-Баланс'!G95</f>
        <v>3011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1833</v>
      </c>
      <c r="D7" s="675">
        <f t="shared" si="0"/>
        <v>1778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-72</v>
      </c>
      <c r="D8" s="675">
        <f t="shared" si="0"/>
        <v>0</v>
      </c>
      <c r="E8" s="674">
        <f>ABS('2-Отчет за доходите'!C44)-ABS('2-Отчет за доходите'!G44)</f>
        <v>-72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1833</v>
      </c>
      <c r="D11" s="675">
        <f t="shared" si="0"/>
        <v>0</v>
      </c>
      <c r="E11" s="674">
        <f>'4-Отчет за собствения капитал'!L34</f>
        <v>1833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-0.5034965034965035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-0.03927986906710311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-0.06112054329371817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-0.02391232148787778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0.6651162790697674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0.20528455284552846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0.20528455284552846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0.18699186991869918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0.007113821138211382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0.050907796368814526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0.04749252739953504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0.0957079427725703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0.6426623022367703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0.3912321487877781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0.3076923076923077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26.772727272727273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2002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698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27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65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2809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2809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177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177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202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3011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2537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2545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-695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716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-1411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-72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-767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1833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194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194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931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984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984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44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103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215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215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215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215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143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143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143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72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143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72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72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72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194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-77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-108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2537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2537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2537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2537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716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716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716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716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-1411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-1411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-72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-1483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-1483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1905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1905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-72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1833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1833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2002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1065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8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208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3489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3489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2002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1065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8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208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3489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3489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2002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1065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8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208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3489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3489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345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7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147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125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636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636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22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44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44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367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7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149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143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10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680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680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367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7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149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143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10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680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680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2002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698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27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65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16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2809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2809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194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30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931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984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1178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30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64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117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117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194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867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867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1061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D82" sqref="D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2002</v>
      </c>
      <c r="D12" s="701">
        <v>2002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>
        <v>698</v>
      </c>
      <c r="D13" s="701">
        <v>720</v>
      </c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>
        <v>1</v>
      </c>
      <c r="D14" s="701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27</v>
      </c>
      <c r="D15" s="701">
        <v>29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65</v>
      </c>
      <c r="D16" s="701">
        <v>83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16</v>
      </c>
      <c r="D17" s="701">
        <v>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2809</v>
      </c>
      <c r="D20" s="598">
        <f>SUM(D12:D19)</f>
        <v>2853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2537</v>
      </c>
      <c r="H21" s="197">
        <v>2537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2545</v>
      </c>
      <c r="H26" s="598">
        <f>H20+H21+H22</f>
        <v>2545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-695</v>
      </c>
      <c r="H28" s="596">
        <f>SUM(H29:H31)</f>
        <v>-408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716</v>
      </c>
      <c r="H29" s="196">
        <v>716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-1411</v>
      </c>
      <c r="H30" s="196">
        <v>-1124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-72</v>
      </c>
      <c r="H33" s="196">
        <v>-287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-767</v>
      </c>
      <c r="H34" s="598">
        <f>H28+H32+H33</f>
        <v>-695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1833</v>
      </c>
      <c r="H37" s="600">
        <f>H26+H18+H34</f>
        <v>1905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194</v>
      </c>
      <c r="H54" s="196">
        <v>194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2809</v>
      </c>
      <c r="D56" s="602">
        <f>D20+D21+D22+D28+D33+D46+D52+D54+D55</f>
        <v>2853</v>
      </c>
      <c r="E56" s="100" t="s">
        <v>850</v>
      </c>
      <c r="F56" s="99" t="s">
        <v>172</v>
      </c>
      <c r="G56" s="599">
        <f>G50+G52+G53+G54+G55</f>
        <v>194</v>
      </c>
      <c r="H56" s="600">
        <f>H50+H52+H53+H54+H55</f>
        <v>194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</v>
      </c>
      <c r="H61" s="596">
        <f>SUM(H62:H68)</f>
        <v>38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30</v>
      </c>
      <c r="H66" s="702">
        <v>24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702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</v>
      </c>
      <c r="H68" s="702">
        <v>4</v>
      </c>
    </row>
    <row r="69" spans="1:8" ht="15.75">
      <c r="A69" s="89" t="s">
        <v>210</v>
      </c>
      <c r="B69" s="91" t="s">
        <v>211</v>
      </c>
      <c r="C69" s="197">
        <v>13</v>
      </c>
      <c r="D69" s="196">
        <v>13</v>
      </c>
      <c r="E69" s="201" t="s">
        <v>79</v>
      </c>
      <c r="F69" s="93" t="s">
        <v>216</v>
      </c>
      <c r="G69" s="197">
        <v>931</v>
      </c>
      <c r="H69" s="702">
        <v>927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984</v>
      </c>
      <c r="H71" s="598">
        <f>H59+H60+H61+H69+H70</f>
        <v>965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</v>
      </c>
      <c r="D76" s="598">
        <f>SUM(D68:D75)</f>
        <v>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984</v>
      </c>
      <c r="H79" s="600">
        <f>H71+H73+H75+H77</f>
        <v>965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177</v>
      </c>
      <c r="D84" s="196">
        <v>193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177</v>
      </c>
      <c r="D85" s="598">
        <f>D84+D83+D79</f>
        <v>193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701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202</v>
      </c>
      <c r="D94" s="602">
        <f>D65+D76+D85+D92+D93</f>
        <v>211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3011</v>
      </c>
      <c r="D95" s="604">
        <f>D94+D56</f>
        <v>3064</v>
      </c>
      <c r="E95" s="229" t="s">
        <v>942</v>
      </c>
      <c r="F95" s="489" t="s">
        <v>268</v>
      </c>
      <c r="G95" s="603">
        <f>G37+G40+G56+G79</f>
        <v>3011</v>
      </c>
      <c r="H95" s="604">
        <f>H37+H40+H56+H79</f>
        <v>3064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43669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ИВАНКА АТАНАСОВА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997</v>
      </c>
      <c r="C103" s="703"/>
      <c r="D103" s="703"/>
      <c r="E103" s="703"/>
      <c r="M103" s="98"/>
    </row>
    <row r="104" spans="1:5" ht="21.75" customHeight="1">
      <c r="A104" s="696"/>
      <c r="B104" s="703" t="s">
        <v>998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8" sqref="C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6">
        <v>25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47</v>
      </c>
      <c r="D13" s="316">
        <v>58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44</v>
      </c>
      <c r="D14" s="316">
        <v>44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103</v>
      </c>
      <c r="D15" s="316">
        <v>112</v>
      </c>
      <c r="E15" s="245" t="s">
        <v>79</v>
      </c>
      <c r="F15" s="240" t="s">
        <v>289</v>
      </c>
      <c r="G15" s="316">
        <v>143</v>
      </c>
      <c r="H15" s="317">
        <v>147</v>
      </c>
    </row>
    <row r="16" spans="1:8" ht="15.75">
      <c r="A16" s="194" t="s">
        <v>290</v>
      </c>
      <c r="B16" s="190" t="s">
        <v>291</v>
      </c>
      <c r="C16" s="316">
        <v>14</v>
      </c>
      <c r="D16" s="316">
        <v>13</v>
      </c>
      <c r="E16" s="236" t="s">
        <v>52</v>
      </c>
      <c r="F16" s="264" t="s">
        <v>292</v>
      </c>
      <c r="G16" s="628">
        <f>SUM(G12:G15)</f>
        <v>143</v>
      </c>
      <c r="H16" s="629">
        <f>SUM(H12:H15)</f>
        <v>147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215</v>
      </c>
      <c r="D22" s="629">
        <f>SUM(D12:D18)+D19</f>
        <v>253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215</v>
      </c>
      <c r="D31" s="635">
        <f>D29+D22</f>
        <v>254</v>
      </c>
      <c r="E31" s="251" t="s">
        <v>824</v>
      </c>
      <c r="F31" s="266" t="s">
        <v>331</v>
      </c>
      <c r="G31" s="253">
        <f>G16+G18+G27</f>
        <v>143</v>
      </c>
      <c r="H31" s="254">
        <f>H16+H18+H27</f>
        <v>147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72</v>
      </c>
      <c r="H33" s="629">
        <f>IF((D31-H31)&gt;0,D31-H31,0)</f>
        <v>107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215</v>
      </c>
      <c r="D36" s="637">
        <f>D31-D34+D35</f>
        <v>254</v>
      </c>
      <c r="E36" s="262" t="s">
        <v>346</v>
      </c>
      <c r="F36" s="256" t="s">
        <v>347</v>
      </c>
      <c r="G36" s="267">
        <f>G35-G34+G31</f>
        <v>143</v>
      </c>
      <c r="H36" s="268">
        <f>H35-H34+H31</f>
        <v>147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72</v>
      </c>
      <c r="H37" s="254">
        <f>IF((D36-H36)&gt;0,D36-H36,0)</f>
        <v>107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72</v>
      </c>
      <c r="H42" s="244">
        <f>IF(H37&gt;0,IF(D38+H37&lt;0,0,D38+H37),IF(D37-D38&lt;0,D38-D37,0))</f>
        <v>107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72</v>
      </c>
      <c r="H44" s="268">
        <f>IF(D42=0,IF(H42-H43&gt;0,H42-H43+D43,0),IF(D42-D43&lt;0,D43-D42+H43,0))</f>
        <v>107</v>
      </c>
    </row>
    <row r="45" spans="1:8" ht="16.5" thickBot="1">
      <c r="A45" s="270" t="s">
        <v>371</v>
      </c>
      <c r="B45" s="271" t="s">
        <v>372</v>
      </c>
      <c r="C45" s="630">
        <f>C36+C38+C42</f>
        <v>215</v>
      </c>
      <c r="D45" s="631">
        <f>D36+D38+D42</f>
        <v>254</v>
      </c>
      <c r="E45" s="270" t="s">
        <v>373</v>
      </c>
      <c r="F45" s="272" t="s">
        <v>374</v>
      </c>
      <c r="G45" s="630">
        <f>G42+G36</f>
        <v>215</v>
      </c>
      <c r="H45" s="631">
        <f>H42+H36</f>
        <v>254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43669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ИВАНКА АТАНАСОВА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997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998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80" zoomScalePageLayoutView="0" workbookViewId="0" topLeftCell="A22">
      <selection activeCell="B64" sqref="B64:E6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194</v>
      </c>
      <c r="D11" s="197">
        <v>125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-77</v>
      </c>
      <c r="D12" s="197">
        <v>-151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-108</v>
      </c>
      <c r="D14" s="197">
        <v>-122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</v>
      </c>
      <c r="D21" s="659">
        <f>SUM(D11:D20)</f>
        <v>-170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-170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287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117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43669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ИВАНКА АТАНАСОВА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997</v>
      </c>
      <c r="C59" s="703"/>
      <c r="D59" s="703"/>
      <c r="E59" s="703"/>
      <c r="F59" s="574"/>
      <c r="G59" s="45"/>
      <c r="H59" s="42"/>
    </row>
    <row r="60" spans="1:8" ht="15.75" customHeight="1">
      <c r="A60" s="696"/>
      <c r="B60" s="703" t="s">
        <v>998</v>
      </c>
      <c r="C60" s="703"/>
      <c r="D60" s="703"/>
      <c r="E60" s="703"/>
      <c r="F60" s="574"/>
      <c r="G60" s="45"/>
      <c r="H60" s="42"/>
    </row>
    <row r="61" spans="1:8" ht="15.75" customHeight="1">
      <c r="A61" s="696"/>
      <c r="B61" s="696"/>
      <c r="C61" s="696"/>
      <c r="D61" s="696"/>
      <c r="E61" s="696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696"/>
      <c r="C63" s="696"/>
      <c r="D63" s="696"/>
      <c r="E63" s="696"/>
      <c r="F63" s="574"/>
      <c r="G63" s="45"/>
      <c r="H63" s="42"/>
    </row>
    <row r="64" spans="1:8" ht="15.75">
      <c r="A64" s="696"/>
      <c r="B64" s="703" t="s">
        <v>979</v>
      </c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1:8" ht="15.75">
      <c r="A66" s="696"/>
      <c r="B66" s="703"/>
      <c r="C66" s="703"/>
      <c r="D66" s="703"/>
      <c r="E66" s="703"/>
      <c r="F66" s="574"/>
      <c r="G66" s="45"/>
      <c r="H66" s="42"/>
    </row>
    <row r="67" spans="1:8" ht="15.75">
      <c r="A67" s="696"/>
      <c r="B67" s="703"/>
      <c r="C67" s="703"/>
      <c r="D67" s="703"/>
      <c r="E67" s="703"/>
      <c r="F67" s="574"/>
      <c r="G67" s="45"/>
      <c r="H67" s="42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  <row r="103" spans="7:8" ht="15.75">
      <c r="G103" s="180"/>
      <c r="H103" s="180"/>
    </row>
  </sheetData>
  <sheetProtection password="D554" sheet="1" objects="1" scenarios="1" insertRows="0"/>
  <mergeCells count="13">
    <mergeCell ref="B66:E66"/>
    <mergeCell ref="B67:E67"/>
    <mergeCell ref="B54:E54"/>
    <mergeCell ref="B55:E55"/>
    <mergeCell ref="B56:E56"/>
    <mergeCell ref="B57:E57"/>
    <mergeCell ref="B58:E58"/>
    <mergeCell ref="A51:D51"/>
    <mergeCell ref="B59:E59"/>
    <mergeCell ref="B60:E60"/>
    <mergeCell ref="B62:E62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O17" sqref="O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2537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716</v>
      </c>
      <c r="J13" s="584">
        <f>'1-Баланс'!H30+'1-Баланс'!H33</f>
        <v>-1411</v>
      </c>
      <c r="K13" s="585"/>
      <c r="L13" s="584">
        <f>SUM(C13:K13)</f>
        <v>1905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2537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716</v>
      </c>
      <c r="J17" s="653">
        <f t="shared" si="2"/>
        <v>-1411</v>
      </c>
      <c r="K17" s="653">
        <f t="shared" si="2"/>
        <v>0</v>
      </c>
      <c r="L17" s="584">
        <f t="shared" si="1"/>
        <v>1905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-72</v>
      </c>
      <c r="K18" s="585"/>
      <c r="L18" s="584">
        <f t="shared" si="1"/>
        <v>-72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2537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716</v>
      </c>
      <c r="J31" s="653">
        <f t="shared" si="6"/>
        <v>-1483</v>
      </c>
      <c r="K31" s="653">
        <f t="shared" si="6"/>
        <v>0</v>
      </c>
      <c r="L31" s="584">
        <f t="shared" si="1"/>
        <v>1833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2537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716</v>
      </c>
      <c r="J34" s="587">
        <f t="shared" si="7"/>
        <v>-1483</v>
      </c>
      <c r="K34" s="587">
        <f t="shared" si="7"/>
        <v>0</v>
      </c>
      <c r="L34" s="651">
        <f t="shared" si="1"/>
        <v>1833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43669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ИВАНКА АТАНАСОВА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997</v>
      </c>
      <c r="C43" s="703"/>
      <c r="D43" s="703"/>
      <c r="E43" s="703"/>
      <c r="F43" s="574"/>
      <c r="G43" s="45"/>
      <c r="H43" s="42"/>
      <c r="M43" s="169"/>
    </row>
    <row r="44" spans="1:13" ht="15.75" customHeight="1">
      <c r="A44" s="696"/>
      <c r="B44" s="703" t="s">
        <v>998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43669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ИВАНКА АТАНАСОВА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14" sqref="M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2002</v>
      </c>
      <c r="E11" s="328"/>
      <c r="F11" s="328"/>
      <c r="G11" s="329">
        <f>D11+E11-F11</f>
        <v>2002</v>
      </c>
      <c r="H11" s="328"/>
      <c r="I11" s="328"/>
      <c r="J11" s="329">
        <f>G11+H11-I11</f>
        <v>2002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2002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1065</v>
      </c>
      <c r="E12" s="328"/>
      <c r="F12" s="328"/>
      <c r="G12" s="329">
        <f aca="true" t="shared" si="2" ref="G12:G41">D12+E12-F12</f>
        <v>1065</v>
      </c>
      <c r="H12" s="328"/>
      <c r="I12" s="328"/>
      <c r="J12" s="329">
        <f aca="true" t="shared" si="3" ref="J12:J41">G12+H12-I12</f>
        <v>1065</v>
      </c>
      <c r="K12" s="328">
        <v>345</v>
      </c>
      <c r="L12" s="328">
        <v>22</v>
      </c>
      <c r="M12" s="328"/>
      <c r="N12" s="329">
        <f aca="true" t="shared" si="4" ref="N12:N41">K12+L12-M12</f>
        <v>367</v>
      </c>
      <c r="O12" s="328"/>
      <c r="P12" s="328"/>
      <c r="Q12" s="329">
        <f t="shared" si="0"/>
        <v>367</v>
      </c>
      <c r="R12" s="340">
        <f t="shared" si="1"/>
        <v>698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</v>
      </c>
      <c r="E13" s="328"/>
      <c r="F13" s="328"/>
      <c r="G13" s="329">
        <f t="shared" si="2"/>
        <v>8</v>
      </c>
      <c r="H13" s="328"/>
      <c r="I13" s="328"/>
      <c r="J13" s="329">
        <f t="shared" si="3"/>
        <v>8</v>
      </c>
      <c r="K13" s="328">
        <v>7</v>
      </c>
      <c r="L13" s="328"/>
      <c r="M13" s="328"/>
      <c r="N13" s="329">
        <f t="shared" si="4"/>
        <v>7</v>
      </c>
      <c r="O13" s="328"/>
      <c r="P13" s="328"/>
      <c r="Q13" s="329">
        <f t="shared" si="0"/>
        <v>7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147</v>
      </c>
      <c r="L14" s="328">
        <v>2</v>
      </c>
      <c r="M14" s="328"/>
      <c r="N14" s="329">
        <f t="shared" si="4"/>
        <v>149</v>
      </c>
      <c r="O14" s="328"/>
      <c r="P14" s="328"/>
      <c r="Q14" s="329">
        <f t="shared" si="0"/>
        <v>149</v>
      </c>
      <c r="R14" s="340">
        <f t="shared" si="1"/>
        <v>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208</v>
      </c>
      <c r="E15" s="328"/>
      <c r="F15" s="328"/>
      <c r="G15" s="329">
        <f t="shared" si="2"/>
        <v>208</v>
      </c>
      <c r="H15" s="328"/>
      <c r="I15" s="328"/>
      <c r="J15" s="329">
        <f t="shared" si="3"/>
        <v>208</v>
      </c>
      <c r="K15" s="328">
        <v>125</v>
      </c>
      <c r="L15" s="328">
        <v>18</v>
      </c>
      <c r="M15" s="328"/>
      <c r="N15" s="329">
        <f t="shared" si="4"/>
        <v>143</v>
      </c>
      <c r="O15" s="328"/>
      <c r="P15" s="328"/>
      <c r="Q15" s="329">
        <f t="shared" si="0"/>
        <v>143</v>
      </c>
      <c r="R15" s="340">
        <f t="shared" si="1"/>
        <v>65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/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8</v>
      </c>
      <c r="L16" s="328">
        <v>2</v>
      </c>
      <c r="M16" s="328"/>
      <c r="N16" s="329">
        <f t="shared" si="4"/>
        <v>10</v>
      </c>
      <c r="O16" s="328"/>
      <c r="P16" s="328"/>
      <c r="Q16" s="329">
        <f t="shared" si="0"/>
        <v>10</v>
      </c>
      <c r="R16" s="340">
        <f t="shared" si="1"/>
        <v>16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3489</v>
      </c>
      <c r="E19" s="330">
        <f>SUM(E11:E18)</f>
        <v>0</v>
      </c>
      <c r="F19" s="330">
        <f>SUM(F11:F18)</f>
        <v>0</v>
      </c>
      <c r="G19" s="329">
        <f t="shared" si="2"/>
        <v>3489</v>
      </c>
      <c r="H19" s="330">
        <f>SUM(H11:H18)</f>
        <v>0</v>
      </c>
      <c r="I19" s="330">
        <f>SUM(I11:I18)</f>
        <v>0</v>
      </c>
      <c r="J19" s="329">
        <f t="shared" si="3"/>
        <v>3489</v>
      </c>
      <c r="K19" s="330">
        <f>SUM(K11:K18)</f>
        <v>636</v>
      </c>
      <c r="L19" s="330">
        <f>SUM(L11:L18)</f>
        <v>44</v>
      </c>
      <c r="M19" s="330">
        <f>SUM(M11:M18)</f>
        <v>0</v>
      </c>
      <c r="N19" s="329">
        <f t="shared" si="4"/>
        <v>680</v>
      </c>
      <c r="O19" s="330">
        <f>SUM(O11:O18)</f>
        <v>0</v>
      </c>
      <c r="P19" s="330">
        <f>SUM(P11:P18)</f>
        <v>0</v>
      </c>
      <c r="Q19" s="329">
        <f t="shared" si="0"/>
        <v>680</v>
      </c>
      <c r="R19" s="340">
        <f t="shared" si="1"/>
        <v>2809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3489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3489</v>
      </c>
      <c r="H42" s="349">
        <f t="shared" si="11"/>
        <v>0</v>
      </c>
      <c r="I42" s="349">
        <f t="shared" si="11"/>
        <v>0</v>
      </c>
      <c r="J42" s="349">
        <f t="shared" si="11"/>
        <v>3489</v>
      </c>
      <c r="K42" s="349">
        <f t="shared" si="11"/>
        <v>636</v>
      </c>
      <c r="L42" s="349">
        <f t="shared" si="11"/>
        <v>44</v>
      </c>
      <c r="M42" s="349">
        <f t="shared" si="11"/>
        <v>0</v>
      </c>
      <c r="N42" s="349">
        <f t="shared" si="11"/>
        <v>680</v>
      </c>
      <c r="O42" s="349">
        <f t="shared" si="11"/>
        <v>0</v>
      </c>
      <c r="P42" s="349">
        <f t="shared" si="11"/>
        <v>0</v>
      </c>
      <c r="Q42" s="349">
        <f t="shared" si="11"/>
        <v>680</v>
      </c>
      <c r="R42" s="350">
        <f t="shared" si="11"/>
        <v>2809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43669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ИВАНКА АТАНАСОВА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997</v>
      </c>
      <c r="D50" s="703"/>
      <c r="E50" s="703"/>
      <c r="F50" s="703"/>
      <c r="G50" s="574"/>
      <c r="H50" s="45"/>
      <c r="I50" s="42"/>
    </row>
    <row r="51" spans="2:9" ht="15.75" customHeight="1">
      <c r="B51" s="696"/>
      <c r="C51" s="703" t="s">
        <v>998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F94" sqref="F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</v>
      </c>
      <c r="D30" s="368"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</v>
      </c>
      <c r="D45" s="438">
        <f>D26+D30+D31+D33+D32+D34+D35+D40</f>
        <v>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</v>
      </c>
      <c r="D46" s="444">
        <f>D45+D23+D21+D11</f>
        <v>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194</v>
      </c>
      <c r="D70" s="197"/>
      <c r="E70" s="136">
        <f t="shared" si="1"/>
        <v>194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</v>
      </c>
      <c r="D87" s="134">
        <f>SUM(D88:D92)+D96</f>
        <v>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30</v>
      </c>
      <c r="D91" s="197">
        <v>30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931</v>
      </c>
      <c r="D97" s="197">
        <v>64</v>
      </c>
      <c r="E97" s="136">
        <f t="shared" si="1"/>
        <v>867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984</v>
      </c>
      <c r="D98" s="433">
        <f>D87+D82+D77+D73+D97</f>
        <v>117</v>
      </c>
      <c r="E98" s="433">
        <f>E87+E82+E77+E73+E97</f>
        <v>867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1178</v>
      </c>
      <c r="D99" s="427">
        <f>D98+D70+D68</f>
        <v>117</v>
      </c>
      <c r="E99" s="427">
        <f>E98+E70+E68</f>
        <v>1061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43669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ИВАНКА АТАНАСОВА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997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 t="s">
        <v>998</v>
      </c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 t="s">
        <v>979</v>
      </c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 t="s">
        <v>979</v>
      </c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43669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ИВАНКА АТАНАСОВА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2019-07-18T14:59:52Z</cp:lastPrinted>
  <dcterms:created xsi:type="dcterms:W3CDTF">2006-09-16T00:00:00Z</dcterms:created>
  <dcterms:modified xsi:type="dcterms:W3CDTF">2019-07-22T12:45:39Z</dcterms:modified>
  <cp:category/>
  <cp:version/>
  <cp:contentType/>
  <cp:contentStatus/>
</cp:coreProperties>
</file>