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<sst xmlns="http://schemas.openxmlformats.org/spreadsheetml/2006/main" count="1080" uniqueCount="884">
  <si>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</si>
  <si>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</si>
  <si>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</si>
  <si>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</si>
  <si>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</si>
  <si>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</si>
  <si>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</si>
  <si>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</si>
  <si>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</si>
  <si>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</si>
  <si>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</si>
  <si>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</si>
  <si>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</si>
  <si>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</si>
  <si>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</si>
  <si>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</si>
  <si>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</si>
  <si>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</si>
  <si>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</si>
  <si>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</si>
  <si>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</si>
  <si>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</si>
  <si>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</si>
  <si>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</si>
  <si>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</si>
  <si>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</si>
  <si>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</si>
  <si>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</si>
  <si>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</si>
  <si>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</si>
  <si>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</si>
  <si>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</si>
  <si>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</si>
  <si>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</si>
  <si>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</si>
  <si>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</si>
  <si>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</si>
  <si>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</si>
  <si>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</si>
  <si>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</si>
  <si>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</si>
  <si>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</si>
  <si>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</si>
  <si>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</si>
  <si>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</si>
  <si>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</si>
  <si>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</si>
  <si>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</si>
  <si>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</si>
  <si>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</si>
  <si>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</si>
  <si>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</si>
  <si>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</si>
  <si>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</si>
  <si>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</si>
  <si>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</si>
  <si>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</si>
  <si>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</si>
  <si>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</si>
  <si>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</si>
  <si>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</si>
  <si>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</si>
  <si>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</si>
  <si>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</si>
  <si>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</si>
  <si>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</si>
  <si>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</si>
  <si>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</si>
  <si>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</si>
  <si>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</si>
  <si>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</si>
  <si>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</si>
  <si>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</si>
  <si>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</si>
  <si>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</si>
  <si>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</si>
  <si>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</si>
  <si>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</si>
  <si>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</si>
  <si>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</si>
  <si>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</si>
  <si>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</si>
  <si>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</si>
  <si>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</si>
  <si>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</si>
  <si>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</si>
  <si>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</si>
  <si>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</si>
  <si>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</si>
  <si>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</si>
  <si>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</si>
  <si>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</si>
  <si>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</si>
  <si>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</si>
  <si>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</si>
  <si>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</si>
  <si>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</si>
  <si>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</si>
  <si>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</si>
  <si>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</si>
  <si>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</si>
  <si>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</si>
  <si>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</si>
  <si>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</si>
  <si>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</si>
  <si>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</si>
  <si>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</si>
  <si>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</si>
  <si>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</si>
  <si>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</si>
  <si>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</si>
  <si>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</si>
  <si>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</si>
  <si>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</si>
  <si>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</si>
  <si>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</si>
  <si>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</si>
  <si>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</si>
  <si>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</si>
  <si>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</si>
  <si>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</si>
  <si>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</si>
  <si>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</si>
  <si>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</si>
  <si>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</si>
  <si>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</si>
  <si>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</si>
  <si>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</si>
  <si>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</si>
  <si>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</si>
  <si>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</si>
  <si>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</si>
  <si>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</si>
  <si>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</si>
  <si>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</si>
  <si>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</si>
  <si>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</si>
  <si>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</si>
  <si>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</si>
  <si>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</si>
  <si>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</si>
  <si>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</si>
  <si>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</si>
  <si>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</si>
  <si>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</si>
  <si>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</si>
  <si>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</si>
  <si>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</si>
  <si>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</si>
  <si>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</si>
  <si>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</si>
  <si>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</si>
  <si>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</si>
  <si>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</si>
  <si>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</si>
  <si>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</si>
  <si>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</si>
  <si>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</si>
  <si>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</si>
  <si>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</si>
  <si>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</si>
  <si>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</si>
  <si>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</si>
  <si>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</si>
  <si>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</si>
  <si>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</si>
  <si>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</si>
  <si>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</si>
  <si>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</si>
  <si>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</si>
  <si>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</si>
  <si>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</si>
  <si>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</si>
  <si>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</si>
  <si>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</si>
  <si>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</si>
  <si>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</si>
  <si>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</si>
  <si>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</si>
  <si>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</si>
  <si>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</si>
  <si>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</si>
  <si>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</si>
  <si>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</si>
  <si>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</si>
  <si>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</si>
  <si>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</si>
  <si>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</si>
  <si>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</si>
  <si>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</si>
  <si>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</si>
  <si>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</si>
  <si>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</si>
  <si>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</si>
  <si>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</si>
  <si>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</si>
  <si>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</si>
  <si>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</si>
  <si>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</si>
  <si>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</si>
  <si>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</si>
  <si>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</si>
  <si>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</si>
  <si>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</si>
  <si>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</si>
  <si>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</si>
  <si>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</si>
  <si>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</si>
  <si>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</si>
  <si>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</si>
  <si>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</si>
  <si>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</si>
  <si>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</si>
  <si>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</si>
  <si>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</si>
  <si>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</si>
  <si>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</si>
  <si>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</si>
  <si>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</si>
  <si>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</si>
  <si>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</si>
  <si>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</si>
  <si>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</si>
  <si>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</si>
  <si>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</si>
  <si>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</si>
  <si>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</si>
  <si>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</si>
  <si>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</si>
  <si>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</si>
  <si>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</si>
  <si>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</si>
  <si>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</si>
  <si>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</si>
  <si>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</si>
  <si>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</si>
  <si>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</si>
  <si>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</si>
  <si>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</si>
  <si>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</si>
  <si>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</si>
  <si>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</si>
  <si>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</si>
  <si>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</si>
  <si>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</si>
  <si>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</si>
  <si>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</si>
  <si>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</si>
  <si>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</si>
  <si>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</si>
  <si>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</si>
  <si>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</si>
  <si>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</si>
  <si>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</si>
  <si>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</si>
  <si>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</si>
  <si>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</si>
  <si>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</si>
  <si>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</si>
  <si>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</si>
  <si>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</si>
  <si>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</si>
  <si>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</si>
  <si>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</si>
  <si>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</si>
  <si>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</si>
  <si>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</si>
  <si>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</si>
  <si>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</si>
  <si>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</si>
  <si>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</si>
  <si>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</si>
  <si>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</si>
  <si>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</si>
  <si>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</si>
  <si>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</si>
  <si>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</si>
  <si>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</si>
  <si>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</si>
  <si>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</si>
  <si>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</si>
  <si>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</si>
  <si>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</si>
  <si>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</si>
  <si>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</si>
  <si>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</si>
  <si>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</si>
  <si>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</si>
  <si>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</si>
  <si>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</si>
  <si>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</si>
  <si>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</si>
  <si>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</si>
  <si>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</si>
  <si>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</si>
  <si>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</si>
  <si>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</si>
  <si>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</si>
  <si>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</si>
  <si>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</si>
  <si>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</si>
  <si>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</si>
  <si>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</si>
  <si>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</si>
  <si>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</si>
  <si>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</si>
  <si>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</si>
  <si>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</si>
  <si>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</si>
  <si>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</si>
  <si>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</si>
  <si>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</si>
  <si>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</si>
  <si>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</si>
  <si>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</si>
  <si>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</si>
  <si>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</si>
  <si>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</si>
  <si>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</si>
  <si>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</si>
  <si>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</si>
  <si>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</si>
  <si>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</si>
  <si>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</si>
  <si>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</si>
  <si>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</si>
  <si>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</si>
  <si>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</si>
  <si>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</si>
  <si>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</si>
  <si>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</si>
  <si>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</si>
  <si>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</si>
  <si>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</si>
  <si>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</si>
  <si>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</si>
  <si>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</si>
  <si>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</si>
  <si>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</si>
  <si>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</si>
  <si>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</si>
  <si>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</si>
  <si>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</si>
  <si>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</si>
  <si>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</si>
  <si>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</si>
  <si>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</si>
  <si>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</si>
  <si>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</si>
  <si>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</si>
  <si>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</si>
  <si>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</si>
  <si>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</si>
  <si>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</si>
  <si>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</si>
  <si>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</si>
  <si>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</si>
  <si>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</si>
  <si>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</si>
  <si>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</si>
  <si>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</si>
  <si>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</si>
  <si>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</si>
  <si>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</si>
  <si>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</si>
  <si>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</si>
  <si>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</si>
  <si>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</si>
  <si>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</si>
  <si>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</si>
  <si>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</si>
  <si>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</si>
  <si>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</si>
  <si>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</si>
  <si>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</si>
  <si>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</si>
  <si>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</si>
  <si>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</si>
  <si>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</si>
  <si>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</si>
  <si>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</si>
  <si>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</si>
  <si>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</si>
  <si>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</si>
  <si>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</si>
  <si>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</si>
  <si>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</si>
  <si>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</si>
  <si>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</si>
  <si>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</si>
  <si>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</si>
  <si>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</si>
  <si>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</si>
  <si>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</si>
  <si>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</si>
  <si>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</si>
  <si>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</si>
  <si>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</si>
  <si>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</si>
  <si>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</si>
  <si>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</si>
  <si>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</si>
  <si>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</si>
  <si>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</si>
  <si>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</si>
  <si>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</si>
  <si>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</si>
  <si>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</si>
  <si>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</si>
  <si>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</si>
  <si>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</si>
  <si>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</si>
  <si>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</si>
  <si>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</si>
  <si>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</si>
  <si>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</si>
  <si>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</si>
  <si>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</si>
  <si>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</si>
  <si>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</si>
  <si>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</si>
  <si>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</si>
  <si>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</si>
  <si>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</si>
  <si>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</si>
  <si>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</si>
  <si>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</si>
  <si>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</si>
  <si>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</si>
  <si>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</si>
  <si>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</si>
  <si>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</si>
  <si>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</si>
  <si>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</si>
  <si>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</si>
  <si>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</si>
  <si>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</si>
  <si>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</si>
  <si>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</si>
  <si>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</si>
  <si>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</si>
  <si>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</si>
  <si>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</si>
  <si>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</si>
  <si>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</si>
  <si>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</si>
  <si>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</si>
  <si>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</si>
  <si>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</si>
  <si>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</si>
  <si>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</si>
  <si>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</si>
  <si>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</si>
  <si>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</si>
  <si>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</si>
  <si>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</si>
  <si>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</si>
  <si>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</si>
  <si>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</si>
  <si>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</si>
  <si>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</si>
  <si>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</si>
  <si>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</si>
  <si>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</si>
  <si>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</si>
  <si>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</si>
  <si>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</si>
  <si>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</si>
  <si>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</si>
  <si>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</si>
  <si>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</si>
  <si>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</si>
  <si>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</si>
  <si>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</si>
  <si>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</si>
  <si>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</si>
  <si>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</si>
  <si>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</si>
  <si>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</si>
  <si>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</si>
  <si>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</si>
  <si>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</si>
  <si>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</si>
  <si>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</si>
  <si>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</si>
  <si>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</si>
  <si>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</si>
  <si>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</si>
  <si>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</si>
  <si>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</si>
  <si>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</si>
  <si>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</si>
  <si>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</si>
  <si>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</si>
  <si>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</si>
  <si>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</si>
  <si>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</si>
  <si>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</si>
  <si>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</si>
  <si>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</si>
  <si>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</si>
  <si>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</si>
  <si>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</si>
  <si>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</si>
  <si>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</si>
  <si>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</si>
  <si>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</si>
  <si>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</si>
  <si>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</si>
  <si>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</si>
  <si>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</si>
  <si>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</si>
  <si>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</si>
  <si>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</si>
  <si>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</si>
  <si>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</si>
  <si>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</si>
  <si>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</si>
  <si>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</si>
  <si>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</si>
  <si>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</si>
  <si>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</si>
  <si>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</si>
  <si>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</si>
  <si>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</si>
  <si>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</si>
  <si>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</si>
  <si>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</si>
  <si>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</si>
  <si>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</si>
  <si>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</si>
  <si>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</si>
  <si>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</si>
  <si>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</si>
  <si>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</si>
  <si>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</si>
  <si>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</si>
  <si>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</si>
  <si>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</si>
  <si>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</si>
  <si>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</si>
  <si>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</si>
  <si>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</si>
  <si>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</si>
  <si>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</si>
  <si>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</si>
  <si>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</si>
  <si>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</si>
  <si>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</si>
  <si>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</si>
  <si>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</si>
  <si>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</si>
  <si>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</si>
  <si>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</si>
  <si>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</si>
  <si>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</si>
  <si>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</si>
  <si>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</si>
  <si>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</si>
  <si>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</si>
  <si>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</si>
  <si>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</si>
  <si>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</si>
  <si>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</si>
  <si>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</si>
  <si>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</si>
  <si>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</si>
  <si>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</si>
  <si>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</si>
  <si>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</si>
  <si>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</si>
  <si>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</si>
  <si>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</si>
  <si>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</si>
  <si>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</si>
  <si>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</si>
  <si>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</si>
  <si>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</si>
  <si>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</si>
  <si>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</si>
  <si>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</si>
  <si>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</si>
  <si>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</si>
  <si>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</si>
  <si>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</si>
  <si>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</si>
  <si>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</si>
  <si>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</si>
  <si>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</si>
  <si>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</si>
  <si>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</si>
  <si>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</si>
  <si>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</si>
  <si>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</si>
  <si>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</si>
  <si>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</si>
  <si>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</si>
  <si>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</si>
  <si>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</si>
  <si>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</si>
  <si>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</si>
  <si>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</si>
  <si>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</si>
  <si>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</si>
  <si>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</si>
  <si>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</si>
  <si>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</si>
  <si>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</si>
  <si>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</si>
  <si>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</si>
  <si>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</si>
  <si>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</si>
  <si>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</si>
  <si>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</si>
  <si>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</si>
  <si>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</si>
  <si>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</si>
  <si>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</si>
  <si>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</si>
  <si>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</si>
  <si>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</si>
  <si>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</si>
  <si>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</si>
  <si>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</si>
  <si>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</si>
  <si>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</si>
  <si>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</si>
  <si>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</si>
  <si>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</si>
  <si>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</si>
  <si>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</si>
  <si>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</si>
  <si>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</si>
  <si>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</si>
  <si>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</si>
  <si>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</si>
  <si>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</si>
  <si>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</si>
  <si>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</si>
  <si>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</si>
  <si>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</si>
  <si>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</si>
  <si>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</si>
  <si>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</si>
  <si>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</si>
  <si>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</si>
  <si>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</si>
  <si>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</si>
  <si>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</si>
  <si>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</si>
  <si>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</si>
  <si>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</si>
  <si>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</si>
  <si>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</si>
  <si>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</si>
  <si>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</si>
  <si>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</si>
  <si>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</si>
  <si>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</si>
  <si>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</si>
  <si>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</si>
  <si>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</si>
  <si>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</si>
  <si>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</si>
  <si>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</si>
  <si>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</si>
  <si>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</si>
  <si>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</si>
  <si>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</si>
  <si>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</si>
  <si>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</si>
  <si>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</si>
  <si>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</si>
  <si>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</si>
  <si>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</si>
  <si>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</si>
  <si>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</si>
  <si>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</si>
  <si>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</si>
  <si>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</si>
  <si>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</si>
  <si>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</si>
  <si>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</si>
  <si>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</si>
  <si>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</si>
  <si>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</si>
  <si>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</si>
  <si>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</si>
  <si>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</si>
  <si>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</si>
  <si>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</si>
  <si>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</si>
  <si>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</si>
  <si>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</si>
  <si>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</si>
  <si>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</si>
  <si>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</si>
  <si>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</si>
  <si>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</si>
  <si>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</si>
  <si>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</si>
  <si>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</si>
  <si>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</si>
  <si>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</si>
  <si>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</si>
  <si>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</si>
  <si>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</si>
  <si>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</si>
  <si>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</si>
  <si>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</si>
  <si>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</si>
  <si>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</si>
  <si>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</si>
  <si>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</si>
  <si>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</si>
  <si>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</si>
  <si>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</si>
  <si>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</si>
  <si>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</si>
  <si>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</si>
  <si>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</si>
  <si>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</si>
  <si>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</si>
  <si>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</si>
  <si>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</si>
  <si>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</si>
  <si>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</si>
  <si>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</si>
  <si>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</si>
  <si>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</si>
  <si>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</si>
  <si>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</si>
  <si>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</si>
  <si>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</si>
  <si>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</si>
  <si>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</si>
  <si>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</si>
  <si>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</si>
  <si>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</si>
  <si>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</si>
  <si>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</si>
  <si>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</si>
  <si>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</si>
  <si>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</si>
  <si>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</si>
  <si>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</si>
  <si>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</si>
  <si>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</si>
  <si>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</si>
  <si>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</si>
  <si>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</si>
  <si>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</si>
  <si>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</si>
  <si>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</si>
  <si>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</si>
  <si>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</si>
  <si>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</si>
  <si>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</si>
  <si>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</si>
  <si>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</si>
  <si>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</si>
  <si>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</si>
  <si>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</si>
  <si>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</si>
  <si>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</si>
  <si>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</si>
  <si>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</si>
  <si>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</si>
  <si>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</si>
  <si>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</si>
  <si>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</si>
  <si>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</si>
  <si>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</si>
  <si>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</si>
  <si>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</si>
  <si>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</si>
  <si>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</si>
  <si>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</si>
  <si>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</si>
  <si>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</si>
  <si>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</si>
  <si>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</si>
  <si>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</si>
  <si>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</si>
  <si>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</si>
  <si>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</si>
  <si>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</si>
  <si>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</si>
  <si>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</si>
  <si>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</si>
  <si>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</si>
  <si>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</si>
  <si>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</si>
  <si>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</si>
  <si>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</si>
  <si>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</si>
  <si>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</si>
  <si>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</si>
  <si>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</si>
  <si>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</si>
  <si>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</si>
  <si>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</si>
  <si>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</si>
  <si>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</si>
  <si>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</si>
  <si>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</si>
  <si>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</si>
  <si>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</si>
  <si>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</si>
  <si>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</si>
  <si>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</si>
  <si>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</si>
  <si>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</si>
  <si>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</si>
  <si>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</si>
  <si>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</si>
  <si>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</si>
  <si>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</si>
  <si>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</si>
  <si>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</si>
  <si>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</si>
  <si>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</si>
  <si>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</si>
  <si>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</si>
  <si>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</si>
  <si>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</si>
  <si>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</si>
  <si>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</si>
  <si>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</si>
  <si>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</si>
  <si>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</si>
  <si>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</si>
  <si>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</si>
  <si>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</si>
  <si>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</si>
  <si>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</si>
  <si>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</si>
  <si>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</si>
  <si>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</si>
  <si>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</si>
  <si>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</si>
  <si>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</si>
  <si>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</si>
  <si>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</si>
  <si>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</si>
  <si>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</si>
  <si>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</si>
  <si>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</si>
  <si>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</si>
  <si>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</si>
  <si>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</si>
  <si>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</si>
  <si>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</si>
  <si>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</si>
  <si>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</si>
  <si>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</si>
  <si>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</si>
  <si>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</si>
  <si>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</si>
  <si>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</si>
  <si>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</si>
  <si>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</si>
  <si>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АРТАНЕС МАЙНИНГ ГРУП АД</t>
  </si>
  <si>
    <t>НЕКОНСОЛИДИРАН</t>
  </si>
  <si>
    <t>/Прокопи Прокопиев/</t>
  </si>
  <si>
    <t xml:space="preserve">Съставител:……………                                                 </t>
  </si>
  <si>
    <t xml:space="preserve">/Б.Борисова-Изп.директор "Енида инженеринг" АД/                                                                                    </t>
  </si>
  <si>
    <t>………………………</t>
  </si>
  <si>
    <t>/Б.Борисова–Изп.директор "Енида инженеринг" АД/</t>
  </si>
  <si>
    <t>………………………..</t>
  </si>
  <si>
    <t>Съставител:…………………………….</t>
  </si>
  <si>
    <t>/Б.Борисова-Изп.директор "Енида инженеринг" АД/</t>
  </si>
  <si>
    <t>Ръководител:……………………………..</t>
  </si>
  <si>
    <t>Съставител: ……………………….</t>
  </si>
  <si>
    <t xml:space="preserve"> Ръководител………………</t>
  </si>
  <si>
    <t>Ръководител:……………………….</t>
  </si>
  <si>
    <t>Съставител:………………….</t>
  </si>
  <si>
    <t>Ръководител:…………………</t>
  </si>
  <si>
    <t>01.01.-31.03.2013г.</t>
  </si>
  <si>
    <t>Дата на съставяне: 26.04.2013г.</t>
  </si>
  <si>
    <t>26.04.2013г.</t>
  </si>
  <si>
    <t xml:space="preserve">Дата на съставяне: 26.04.2013г.                                      </t>
  </si>
  <si>
    <t xml:space="preserve">Дата  на съставяне: 26.04.2013г.                                                                                                                                </t>
  </si>
  <si>
    <t xml:space="preserve">Дата на съставяне: 26.04.2013г.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</si>
</sst>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49">
      <selection activeCell="E97" sqref="E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862</v>
      </c>
      <c r="F3" s="217" t="s">
        <v>2</v>
      </c>
      <c r="G3" s="172"/>
      <c r="H3" s="461">
        <v>201539846</v>
      </c>
    </row>
    <row r="4" spans="1:8" ht="15">
      <c r="A4" s="576" t="s">
        <v>3</v>
      </c>
      <c r="B4" s="582"/>
      <c r="C4" s="582"/>
      <c r="D4" s="582"/>
      <c r="E4" s="504" t="s">
        <v>863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2000</v>
      </c>
      <c r="H11" s="152">
        <v>2000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2000</v>
      </c>
      <c r="H12" s="153">
        <v>2000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2000</v>
      </c>
      <c r="H17" s="154">
        <f>H11+H14+H15+H16</f>
        <v>2000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1674</v>
      </c>
      <c r="D23" s="151">
        <v>1639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1674</v>
      </c>
      <c r="D27" s="155">
        <f>SUM(D23:D26)</f>
        <v>1639</v>
      </c>
      <c r="E27" s="253" t="s">
        <v>83</v>
      </c>
      <c r="F27" s="242" t="s">
        <v>84</v>
      </c>
      <c r="G27" s="154">
        <f>SUM(G28:G30)</f>
        <v>-142</v>
      </c>
      <c r="H27" s="154">
        <f>SUM(H28:H30)</f>
        <v>-39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-142</v>
      </c>
      <c r="H29" s="316">
        <v>-39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-50</v>
      </c>
      <c r="H32" s="316">
        <v>-103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-192</v>
      </c>
      <c r="H33" s="154">
        <f>H27+H31+H32</f>
        <v>-142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1808</v>
      </c>
      <c r="H36" s="154">
        <f>H25+H17+H33</f>
        <v>1858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1674</v>
      </c>
      <c r="D55" s="155">
        <f>D19+D20+D21+D27+D32+D45+D51+D53+D54</f>
        <v>1639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14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12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>
        <v>33</v>
      </c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>
        <v>88</v>
      </c>
      <c r="D70" s="151">
        <v>210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</v>
      </c>
      <c r="D72" s="151">
        <v>5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135</v>
      </c>
      <c r="D75" s="155">
        <f>SUM(D67:D74)</f>
        <v>215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</v>
      </c>
      <c r="D88" s="151">
        <v>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</v>
      </c>
      <c r="D91" s="155">
        <f>SUM(D87:D90)</f>
        <v>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148</v>
      </c>
      <c r="D93" s="155">
        <f>D64+D75+D84+D91+D92</f>
        <v>220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1822</v>
      </c>
      <c r="D94" s="164">
        <f>D93+D55</f>
        <v>1859</v>
      </c>
      <c r="E94" s="449" t="s">
        <v>270</v>
      </c>
      <c r="F94" s="289" t="s">
        <v>271</v>
      </c>
      <c r="G94" s="165">
        <f>G36+G39+G55+G79</f>
        <v>1822</v>
      </c>
      <c r="H94" s="165">
        <f>H36+H39+H55+H79</f>
        <v>1859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0" t="s">
        <v>865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 t="s">
        <v>866</v>
      </c>
      <c r="F99" s="170"/>
      <c r="G99" s="171"/>
      <c r="H99" s="172"/>
    </row>
    <row r="100" spans="1:5" ht="15">
      <c r="A100" s="173"/>
      <c r="B100" s="173"/>
      <c r="C100" s="580" t="s">
        <v>855</v>
      </c>
      <c r="D100" s="581"/>
      <c r="E100" s="581"/>
    </row>
    <row r="101" ht="12.75">
      <c r="E101" s="169" t="s">
        <v>864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6">
      <selection activeCell="E51" sqref="E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АРТАНЕС МАЙНИНГ ГРУП АД</v>
      </c>
      <c r="C2" s="585"/>
      <c r="D2" s="585"/>
      <c r="E2" s="585"/>
      <c r="F2" s="587" t="s">
        <v>2</v>
      </c>
      <c r="G2" s="587"/>
      <c r="H2" s="526">
        <f>'справка №1-БАЛАНС'!H3</f>
        <v>201539846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01.01.-31.03.2013г.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48</v>
      </c>
      <c r="D10" s="46">
        <v>27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4</v>
      </c>
      <c r="D12" s="46">
        <v>4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1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53</v>
      </c>
      <c r="D19" s="49">
        <f>SUM(D9:D15)+D16</f>
        <v>32</v>
      </c>
      <c r="E19" s="304" t="s">
        <v>316</v>
      </c>
      <c r="F19" s="552" t="s">
        <v>317</v>
      </c>
      <c r="G19" s="550">
        <v>3</v>
      </c>
      <c r="H19" s="550">
        <v>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3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53</v>
      </c>
      <c r="D28" s="50">
        <f>D26+D19</f>
        <v>32</v>
      </c>
      <c r="E28" s="127" t="s">
        <v>338</v>
      </c>
      <c r="F28" s="554" t="s">
        <v>339</v>
      </c>
      <c r="G28" s="548">
        <f>G13+G15+G24</f>
        <v>3</v>
      </c>
      <c r="H28" s="548">
        <f>H13+H15+H24</f>
        <v>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50</v>
      </c>
      <c r="H30" s="53">
        <f>IF((D28-H28)&gt;0,D28-H28,0)</f>
        <v>26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53</v>
      </c>
      <c r="D33" s="49">
        <f>D28-D31+D32</f>
        <v>32</v>
      </c>
      <c r="E33" s="127" t="s">
        <v>352</v>
      </c>
      <c r="F33" s="554" t="s">
        <v>353</v>
      </c>
      <c r="G33" s="53">
        <f>G32-G31+G28</f>
        <v>3</v>
      </c>
      <c r="H33" s="53">
        <f>H32-H31+H28</f>
        <v>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50</v>
      </c>
      <c r="H34" s="548">
        <f>IF((D33-H33)&gt;0,D33-H33,0)</f>
        <v>26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50</v>
      </c>
      <c r="H39" s="559">
        <f>IF(H34&gt;0,IF(D35+H34&lt;0,0,D35+H34),IF(D34-D35&lt;0,D35-D34,0))</f>
        <v>26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50</v>
      </c>
      <c r="H41" s="52">
        <f>IF(D39=0,IF(H39-H40&gt;0,H39-H40+D40,0),IF(D39-D40&lt;0,D40-D39+H40,0))</f>
        <v>26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53</v>
      </c>
      <c r="D42" s="53">
        <f>D33+D35+D39</f>
        <v>32</v>
      </c>
      <c r="E42" s="128" t="s">
        <v>379</v>
      </c>
      <c r="F42" s="129" t="s">
        <v>380</v>
      </c>
      <c r="G42" s="53">
        <f>G39+G33</f>
        <v>53</v>
      </c>
      <c r="H42" s="53">
        <f>H39+H33</f>
        <v>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860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880</v>
      </c>
      <c r="C48" s="427" t="s">
        <v>381</v>
      </c>
      <c r="D48" s="583" t="s">
        <v>867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868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4" t="s">
        <v>869</v>
      </c>
      <c r="E50" s="584"/>
      <c r="F50" s="584"/>
      <c r="G50" s="584"/>
      <c r="H50" s="584"/>
    </row>
    <row r="51" spans="1:8" ht="12">
      <c r="A51" s="564"/>
      <c r="B51" s="560"/>
      <c r="C51" s="425" t="s">
        <v>864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6">
      <selection activeCell="D30" sqref="D3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АРТАНЕС МАЙНИНГ ГРУП АД</v>
      </c>
      <c r="C4" s="541" t="s">
        <v>2</v>
      </c>
      <c r="D4" s="541">
        <f>'справка №1-БАЛАНС'!H3</f>
        <v>201539846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01.01.-31.03.2013г.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/>
      <c r="D10" s="54"/>
      <c r="E10" s="130"/>
      <c r="F10" s="130"/>
    </row>
    <row r="11" spans="1:13" ht="12">
      <c r="A11" s="332" t="s">
        <v>388</v>
      </c>
      <c r="B11" s="333" t="s">
        <v>389</v>
      </c>
      <c r="C11" s="54">
        <v>-33</v>
      </c>
      <c r="D11" s="54">
        <v>-6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-46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-82</v>
      </c>
      <c r="D20" s="55">
        <f>SUM(D10:D19)</f>
        <v>-13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-35</v>
      </c>
      <c r="D22" s="54">
        <v>-8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-250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125</v>
      </c>
      <c r="D25" s="54">
        <v>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90</v>
      </c>
      <c r="D32" s="55">
        <f>SUM(D22:D31)</f>
        <v>-249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8</v>
      </c>
      <c r="D43" s="55">
        <f>D42+D32+D20</f>
        <v>-262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5</v>
      </c>
      <c r="D44" s="132">
        <v>263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</v>
      </c>
      <c r="D46" s="56">
        <v>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89"/>
      <c r="D50" s="589"/>
      <c r="G50" s="133"/>
      <c r="H50" s="133"/>
    </row>
    <row r="51" spans="1:8" ht="24">
      <c r="A51" s="318"/>
      <c r="B51" s="318" t="s">
        <v>871</v>
      </c>
      <c r="C51" s="319"/>
      <c r="D51" s="319"/>
      <c r="G51" s="133"/>
      <c r="H51" s="133"/>
    </row>
    <row r="52" spans="1:8" ht="12">
      <c r="A52" s="318"/>
      <c r="B52" s="436" t="s">
        <v>872</v>
      </c>
      <c r="C52" s="589"/>
      <c r="D52" s="589"/>
      <c r="G52" s="133"/>
      <c r="H52" s="133"/>
    </row>
    <row r="53" spans="1:8" ht="12">
      <c r="A53" s="318"/>
      <c r="B53" s="318" t="s">
        <v>864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L41" sqref="L4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АРТАНЕС МАЙНИНГ ГРУП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201539846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01.01.-31.03.2013г.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-142</v>
      </c>
      <c r="K11" s="60"/>
      <c r="L11" s="344">
        <f>SUM(C11:K11)</f>
        <v>1858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-142</v>
      </c>
      <c r="K15" s="61">
        <f t="shared" si="2"/>
        <v>0</v>
      </c>
      <c r="L15" s="344">
        <f t="shared" si="1"/>
        <v>1858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-50</v>
      </c>
      <c r="K16" s="60"/>
      <c r="L16" s="344">
        <f t="shared" si="1"/>
        <v>-50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-192</v>
      </c>
      <c r="K29" s="59">
        <f t="shared" si="6"/>
        <v>0</v>
      </c>
      <c r="L29" s="344">
        <f t="shared" si="1"/>
        <v>1808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-192</v>
      </c>
      <c r="K32" s="59">
        <f t="shared" si="7"/>
        <v>0</v>
      </c>
      <c r="L32" s="344">
        <f t="shared" si="1"/>
        <v>1808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91" t="s">
        <v>873</v>
      </c>
      <c r="E38" s="591"/>
      <c r="F38" s="591"/>
      <c r="G38" s="591"/>
      <c r="H38" s="591"/>
      <c r="I38" s="591"/>
      <c r="J38" s="15" t="s">
        <v>874</v>
      </c>
      <c r="K38" s="15"/>
      <c r="L38" s="591"/>
      <c r="M38" s="591"/>
      <c r="N38" s="11"/>
    </row>
    <row r="39" spans="1:13" ht="12">
      <c r="A39" s="536"/>
      <c r="B39" s="537"/>
      <c r="C39" s="538"/>
      <c r="D39" s="538" t="s">
        <v>871</v>
      </c>
      <c r="E39" s="538"/>
      <c r="F39" s="538"/>
      <c r="G39" s="538"/>
      <c r="H39" s="538"/>
      <c r="I39" s="538"/>
      <c r="J39" s="538" t="s">
        <v>864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3">
      <selection activeCell="F51" sqref="F5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АРТАНЕС МАЙНИНГ ГРУП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201539846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01.01.-31.03.2013г.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6" t="s">
        <v>463</v>
      </c>
      <c r="B5" s="607"/>
      <c r="C5" s="610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3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3" t="s">
        <v>528</v>
      </c>
      <c r="R5" s="603" t="s">
        <v>529</v>
      </c>
    </row>
    <row r="6" spans="1:18" s="100" customFormat="1" ht="48">
      <c r="A6" s="608"/>
      <c r="B6" s="609"/>
      <c r="C6" s="611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4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4"/>
      <c r="R6" s="604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1639</v>
      </c>
      <c r="E21" s="189">
        <v>35</v>
      </c>
      <c r="F21" s="189"/>
      <c r="G21" s="74">
        <f t="shared" si="2"/>
        <v>1674</v>
      </c>
      <c r="H21" s="65"/>
      <c r="I21" s="65"/>
      <c r="J21" s="74">
        <f t="shared" si="3"/>
        <v>1674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1674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1639</v>
      </c>
      <c r="E25" s="190">
        <f aca="true" t="shared" si="7" ref="E25:P25">SUM(E21:E24)</f>
        <v>35</v>
      </c>
      <c r="F25" s="190">
        <f t="shared" si="7"/>
        <v>0</v>
      </c>
      <c r="G25" s="67">
        <f t="shared" si="2"/>
        <v>1674</v>
      </c>
      <c r="H25" s="66">
        <f t="shared" si="7"/>
        <v>0</v>
      </c>
      <c r="I25" s="66">
        <f t="shared" si="7"/>
        <v>0</v>
      </c>
      <c r="J25" s="67">
        <f t="shared" si="3"/>
        <v>1674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1674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1639</v>
      </c>
      <c r="E40" s="438">
        <f>E17+E18+E19+E25+E38+E39</f>
        <v>35</v>
      </c>
      <c r="F40" s="438">
        <f aca="true" t="shared" si="13" ref="F40:R40">F17+F18+F19+F25+F38+F39</f>
        <v>0</v>
      </c>
      <c r="G40" s="438">
        <f t="shared" si="13"/>
        <v>1674</v>
      </c>
      <c r="H40" s="438">
        <f t="shared" si="13"/>
        <v>0</v>
      </c>
      <c r="I40" s="438">
        <f t="shared" si="13"/>
        <v>0</v>
      </c>
      <c r="J40" s="438">
        <f t="shared" si="13"/>
        <v>1674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1674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2"/>
      <c r="L44" s="612"/>
      <c r="M44" s="612"/>
      <c r="N44" s="612"/>
      <c r="O44" s="601" t="s">
        <v>875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871</v>
      </c>
      <c r="J45" s="349"/>
      <c r="K45" s="349"/>
      <c r="L45" s="349"/>
      <c r="M45" s="349"/>
      <c r="N45" s="349"/>
      <c r="O45" s="349" t="s">
        <v>864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E81" sqref="E8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АРТАНЕС МАЙНИНГ ГРУП АД</v>
      </c>
      <c r="C3" s="620"/>
      <c r="D3" s="526" t="s">
        <v>2</v>
      </c>
      <c r="E3" s="107">
        <f>'справка №1-БАЛАНС'!H3</f>
        <v>201539846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01.01.-31.03.2013г.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/>
      <c r="D28" s="108"/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f>'справка №1-БАЛАНС'!C69</f>
        <v>33</v>
      </c>
      <c r="D29" s="108">
        <v>33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f>'справка №1-БАЛАНС'!C70</f>
        <v>88</v>
      </c>
      <c r="D30" s="108">
        <v>88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14</v>
      </c>
      <c r="D33" s="105">
        <f>SUM(D34:D37)</f>
        <v>14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f>'справка №1-БАЛАНС'!C72</f>
        <v>14</v>
      </c>
      <c r="D35" s="108">
        <v>14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/>
      <c r="D42" s="108"/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135</v>
      </c>
      <c r="D43" s="104">
        <f>D24+D28+D29+D31+D30+D32+D33+D38</f>
        <v>135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135</v>
      </c>
      <c r="D44" s="103">
        <f>D43+D21+D19+D9</f>
        <v>135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14</v>
      </c>
      <c r="D85" s="104">
        <f>SUM(D86:D90)+D94</f>
        <v>14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f>'справка №1-БАЛАНС'!G64</f>
        <v>12</v>
      </c>
      <c r="D87" s="108">
        <v>12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f>'справка №1-БАЛАНС'!G66</f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/>
      <c r="D93" s="108"/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f>'справка №1-БАЛАНС'!G67</f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/>
      <c r="D95" s="108"/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14</v>
      </c>
      <c r="D96" s="104">
        <f>D85+D80+D75+D71+D95</f>
        <v>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14</v>
      </c>
      <c r="D97" s="104">
        <f>D96+D68+D66</f>
        <v>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879</v>
      </c>
      <c r="B109" s="614"/>
      <c r="C109" s="614" t="s">
        <v>876</v>
      </c>
      <c r="D109" s="614"/>
      <c r="E109" s="614"/>
      <c r="F109" s="614"/>
    </row>
    <row r="110" spans="1:6" ht="24">
      <c r="A110" s="385"/>
      <c r="B110" s="386"/>
      <c r="C110" s="385" t="s">
        <v>871</v>
      </c>
      <c r="D110" s="385"/>
      <c r="E110" s="385"/>
      <c r="F110" s="387"/>
    </row>
    <row r="111" spans="1:6" ht="12">
      <c r="A111" s="385"/>
      <c r="B111" s="386"/>
      <c r="C111" s="613" t="s">
        <v>877</v>
      </c>
      <c r="D111" s="613"/>
      <c r="E111" s="613"/>
      <c r="F111" s="613"/>
    </row>
    <row r="112" spans="1:6" ht="12">
      <c r="A112" s="349"/>
      <c r="B112" s="388"/>
      <c r="C112" s="349" t="s">
        <v>864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:C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АРТАНЕС МАЙНИНГ ГРУП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201539846</v>
      </c>
    </row>
    <row r="5" spans="1:9" ht="15">
      <c r="A5" s="501" t="s">
        <v>5</v>
      </c>
      <c r="B5" s="622" t="str">
        <f>'справка №1-БАЛАНС'!E5</f>
        <v>01.01.-31.03.2013г.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24"/>
      <c r="C30" s="624"/>
      <c r="D30" s="459" t="s">
        <v>818</v>
      </c>
      <c r="E30" s="623"/>
      <c r="F30" s="623"/>
      <c r="G30" s="623"/>
      <c r="H30" s="420" t="s">
        <v>780</v>
      </c>
      <c r="I30" s="623"/>
      <c r="J30" s="623"/>
    </row>
    <row r="31" spans="1:9" s="521" customFormat="1" ht="12">
      <c r="A31" s="349"/>
      <c r="B31" s="388"/>
      <c r="C31" s="349"/>
      <c r="D31" s="523" t="s">
        <v>871</v>
      </c>
      <c r="E31" s="523"/>
      <c r="F31" s="523"/>
      <c r="G31" s="523"/>
      <c r="H31" s="523" t="s">
        <v>864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D125" sqref="D12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АРТАНЕС МАЙНИНГ ГРУП АД</v>
      </c>
      <c r="C5" s="628"/>
      <c r="D5" s="628"/>
      <c r="E5" s="570" t="s">
        <v>2</v>
      </c>
      <c r="F5" s="451">
        <f>'справка №1-БАЛАНС'!H3</f>
        <v>201539846</v>
      </c>
    </row>
    <row r="6" spans="1:13" ht="15" customHeight="1">
      <c r="A6" s="27" t="s">
        <v>821</v>
      </c>
      <c r="B6" s="629" t="str">
        <f>'справка №1-БАЛАНС'!E5</f>
        <v>01.01.-31.03.2013г.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0" t="s">
        <v>848</v>
      </c>
      <c r="D151" s="630"/>
      <c r="E151" s="630"/>
      <c r="F151" s="630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 t="s">
        <v>864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s.zaharieva</cp:lastModifiedBy>
  <cp:lastPrinted>2013-04-19T07:40:35Z</cp:lastPrinted>
  <dcterms:created xsi:type="dcterms:W3CDTF">2000-06-29T12:02:40Z</dcterms:created>
  <dcterms:modified xsi:type="dcterms:W3CDTF">2013-04-26T09:17:19Z</dcterms:modified>
  <cp:category/>
  <cp:version/>
  <cp:contentType/>
  <cp:contentStatus/>
</cp:coreProperties>
</file>