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<sst xmlns="http://schemas.openxmlformats.org/spreadsheetml/2006/main" count="1095" uniqueCount="916">
  <si>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</si>
  <si>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</si>
  <si>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</si>
  <si>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</si>
  <si>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</si>
  <si>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</si>
  <si>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</si>
  <si>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</si>
  <si>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</si>
  <si>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</si>
  <si>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</si>
  <si>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</si>
  <si>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</si>
  <si>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</si>
  <si>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</si>
  <si>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</si>
  <si>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</si>
  <si>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</si>
  <si>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</si>
  <si>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</si>
  <si>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</si>
  <si>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</si>
  <si>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</si>
  <si>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</si>
  <si>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</si>
  <si>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</si>
  <si>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</si>
  <si>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</si>
  <si>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</si>
  <si>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</si>
  <si>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</si>
  <si>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</si>
  <si>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</si>
  <si>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</si>
  <si>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</si>
  <si>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</si>
  <si>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</si>
  <si>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</si>
  <si>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</si>
  <si>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</si>
  <si>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</si>
  <si>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</si>
  <si>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</si>
  <si>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</si>
  <si>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</si>
  <si>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</si>
  <si>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</si>
  <si>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</si>
  <si>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</si>
  <si>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</si>
  <si>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</si>
  <si>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</si>
  <si>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</si>
  <si>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</si>
  <si>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</si>
  <si>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</si>
  <si>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</si>
  <si>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</si>
  <si>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</si>
  <si>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</si>
  <si>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</si>
  <si>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</si>
  <si>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</si>
  <si>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</si>
  <si>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</si>
  <si>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</si>
  <si>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</si>
  <si>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</si>
  <si>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</si>
  <si>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</si>
  <si>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</si>
  <si>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</si>
  <si>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</si>
  <si>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</si>
  <si>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</si>
  <si>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</si>
  <si>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</si>
  <si>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</si>
  <si>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</si>
  <si>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</si>
  <si>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</si>
  <si>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</si>
  <si>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</si>
  <si>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</si>
  <si>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</si>
  <si>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</si>
  <si>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</si>
  <si>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</si>
  <si>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</si>
  <si>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</si>
  <si>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</si>
  <si>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</si>
  <si>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</si>
  <si>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</si>
  <si>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</si>
  <si>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</si>
  <si>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</si>
  <si>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</si>
  <si>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</si>
  <si>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</si>
  <si>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</si>
  <si>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</si>
  <si>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</si>
  <si>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</si>
  <si>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</si>
  <si>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</si>
  <si>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</si>
  <si>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</si>
  <si>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</si>
  <si>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</si>
  <si>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</si>
  <si>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</si>
  <si>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</si>
  <si>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</si>
  <si>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</si>
  <si>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</si>
  <si>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</si>
  <si>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</si>
  <si>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</si>
  <si>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</si>
  <si>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</si>
  <si>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</si>
  <si>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</si>
  <si>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</si>
  <si>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</si>
  <si>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</si>
  <si>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</si>
  <si>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</si>
  <si>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</si>
  <si>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</si>
  <si>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</si>
  <si>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</si>
  <si>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</si>
  <si>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</si>
  <si>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</si>
  <si>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</si>
  <si>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</si>
  <si>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</si>
  <si>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</si>
  <si>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</si>
  <si>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</si>
  <si>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</si>
  <si>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</si>
  <si>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</si>
  <si>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</si>
  <si>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</si>
  <si>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</si>
  <si>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</si>
  <si>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</si>
  <si>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</si>
  <si>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</si>
  <si>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</si>
  <si>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</si>
  <si>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</si>
  <si>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</si>
  <si>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</si>
  <si>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</si>
  <si>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</si>
  <si>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</si>
  <si>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</si>
  <si>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</si>
  <si>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</si>
  <si>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</si>
  <si>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</si>
  <si>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</si>
  <si>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</si>
  <si>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</si>
  <si>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</si>
  <si>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</si>
  <si>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</si>
  <si>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</si>
  <si>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</si>
  <si>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</si>
  <si>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</si>
  <si>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</si>
  <si>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</si>
  <si>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</si>
  <si>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</si>
  <si>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</si>
  <si>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</si>
  <si>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</si>
  <si>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</si>
  <si>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</si>
  <si>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</si>
  <si>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</si>
  <si>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</si>
  <si>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</si>
  <si>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</si>
  <si>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</si>
  <si>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</si>
  <si>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</si>
  <si>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</si>
  <si>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</si>
  <si>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</si>
  <si>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</si>
  <si>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</si>
  <si>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</si>
  <si>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</si>
  <si>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</si>
  <si>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</si>
  <si>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</si>
  <si>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</si>
  <si>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</si>
  <si>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</si>
  <si>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</si>
  <si>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</si>
  <si>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</si>
  <si>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</si>
  <si>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</si>
  <si>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</si>
  <si>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</si>
  <si>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</si>
  <si>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</si>
  <si>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</si>
  <si>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</si>
  <si>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</si>
  <si>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</si>
  <si>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</si>
  <si>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</si>
  <si>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</si>
  <si>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</si>
  <si>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</si>
  <si>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</si>
  <si>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</si>
  <si>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</si>
  <si>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</si>
  <si>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</si>
  <si>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</si>
  <si>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</si>
  <si>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</si>
  <si>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</si>
  <si>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</si>
  <si>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</si>
  <si>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</si>
  <si>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</si>
  <si>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</si>
  <si>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</si>
  <si>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</si>
  <si>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</si>
  <si>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</si>
  <si>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</si>
  <si>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</si>
  <si>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</si>
  <si>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</si>
  <si>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</si>
  <si>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</si>
  <si>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</si>
  <si>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</si>
  <si>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</si>
  <si>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</si>
  <si>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</si>
  <si>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</si>
  <si>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</si>
  <si>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</si>
  <si>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</si>
  <si>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</si>
  <si>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</si>
  <si>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</si>
  <si>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</si>
  <si>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</si>
  <si>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</si>
  <si>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</si>
  <si>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</si>
  <si>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</si>
  <si>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</si>
  <si>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</si>
  <si>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</si>
  <si>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</si>
  <si>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</si>
  <si>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</si>
  <si>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</si>
  <si>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</si>
  <si>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</si>
  <si>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</si>
  <si>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</si>
  <si>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</si>
  <si>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</si>
  <si>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</si>
  <si>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</si>
  <si>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</si>
  <si>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</si>
  <si>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</si>
  <si>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</si>
  <si>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</si>
  <si>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</si>
  <si>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</si>
  <si>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</si>
  <si>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</si>
  <si>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</si>
  <si>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</si>
  <si>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</si>
  <si>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</si>
  <si>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</si>
  <si>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</si>
  <si>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</si>
  <si>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</si>
  <si>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</si>
  <si>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</si>
  <si>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</si>
  <si>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</si>
  <si>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</si>
  <si>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</si>
  <si>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</si>
  <si>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</si>
  <si>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</si>
  <si>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</si>
  <si>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</si>
  <si>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</si>
  <si>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</si>
  <si>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</si>
  <si>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</si>
  <si>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</si>
  <si>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</si>
  <si>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</si>
  <si>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</si>
  <si>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</si>
  <si>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</si>
  <si>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</si>
  <si>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</si>
  <si>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</si>
  <si>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</si>
  <si>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</si>
  <si>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</si>
  <si>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</si>
  <si>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</si>
  <si>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</si>
  <si>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</si>
  <si>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</si>
  <si>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</si>
  <si>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</si>
  <si>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</si>
  <si>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</si>
  <si>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</si>
  <si>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</si>
  <si>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</si>
  <si>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</si>
  <si>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</si>
  <si>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</si>
  <si>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</si>
  <si>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</si>
  <si>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</si>
  <si>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</si>
  <si>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</si>
  <si>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</si>
  <si>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</si>
  <si>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</si>
  <si>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</si>
  <si>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</si>
  <si>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</si>
  <si>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</si>
  <si>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</si>
  <si>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</si>
  <si>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</si>
  <si>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</si>
  <si>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</si>
  <si>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</si>
  <si>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</si>
  <si>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</si>
  <si>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</si>
  <si>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</si>
  <si>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</si>
  <si>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</si>
  <si>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</si>
  <si>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</si>
  <si>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</si>
  <si>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</si>
  <si>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</si>
  <si>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</si>
  <si>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</si>
  <si>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</si>
  <si>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</si>
  <si>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</si>
  <si>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</si>
  <si>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</si>
  <si>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</si>
  <si>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</si>
  <si>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</si>
  <si>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</si>
  <si>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</si>
  <si>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</si>
  <si>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</si>
  <si>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</si>
  <si>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</si>
  <si>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</si>
  <si>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</si>
  <si>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</si>
  <si>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</si>
  <si>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</si>
  <si>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</si>
  <si>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</si>
  <si>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</si>
  <si>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</si>
  <si>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</si>
  <si>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</si>
  <si>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</si>
  <si>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</si>
  <si>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</si>
  <si>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</si>
  <si>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</si>
  <si>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</si>
  <si>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</si>
  <si>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</si>
  <si>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</si>
  <si>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</si>
  <si>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</si>
  <si>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</si>
  <si>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</si>
  <si>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</si>
  <si>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</si>
  <si>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</si>
  <si>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</si>
  <si>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</si>
  <si>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</si>
  <si>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</si>
  <si>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</si>
  <si>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</si>
  <si>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</si>
  <si>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</si>
  <si>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</si>
  <si>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</si>
  <si>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</si>
  <si>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</si>
  <si>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</si>
  <si>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</si>
  <si>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</si>
  <si>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</si>
  <si>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</si>
  <si>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</si>
  <si>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</si>
  <si>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</si>
  <si>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</si>
  <si>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</si>
  <si>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</si>
  <si>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</si>
  <si>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</si>
  <si>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</si>
  <si>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</si>
  <si>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</si>
  <si>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</si>
  <si>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</si>
  <si>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</si>
  <si>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</si>
  <si>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</si>
  <si>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</si>
  <si>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</si>
  <si>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</si>
  <si>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</si>
  <si>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</si>
  <si>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</si>
  <si>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</si>
  <si>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</si>
  <si>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</si>
  <si>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</si>
  <si>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</si>
  <si>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</si>
  <si>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</si>
  <si>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</si>
  <si>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</si>
  <si>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</si>
  <si>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</si>
  <si>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</si>
  <si>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</si>
  <si>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</si>
  <si>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</si>
  <si>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</si>
  <si>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</si>
  <si>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</si>
  <si>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</si>
  <si>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</si>
  <si>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</si>
  <si>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</si>
  <si>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</si>
  <si>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</si>
  <si>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</si>
  <si>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</si>
  <si>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</si>
  <si>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</si>
  <si>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</si>
  <si>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</si>
  <si>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</si>
  <si>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</si>
  <si>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</si>
  <si>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</si>
  <si>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</si>
  <si>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</si>
  <si>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</si>
  <si>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</si>
  <si>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</si>
  <si>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</si>
  <si>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</si>
  <si>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</si>
  <si>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</si>
  <si>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</si>
  <si>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</si>
  <si>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</si>
  <si>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</si>
  <si>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</si>
  <si>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</si>
  <si>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</si>
  <si>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</si>
  <si>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</si>
  <si>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</si>
  <si>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</si>
  <si>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</si>
  <si>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</si>
  <si>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</si>
  <si>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</si>
  <si>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</si>
  <si>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</si>
  <si>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</si>
  <si>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</si>
  <si>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</si>
  <si>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</si>
  <si>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</si>
  <si>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</si>
  <si>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</si>
  <si>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</si>
  <si>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</si>
  <si>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</si>
  <si>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</si>
  <si>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</si>
  <si>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</si>
  <si>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</si>
  <si>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</si>
  <si>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</si>
  <si>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</si>
  <si>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</si>
  <si>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</si>
  <si>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</si>
  <si>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</si>
  <si>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</si>
  <si>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</si>
  <si>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</si>
  <si>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</si>
  <si>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</si>
  <si>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</si>
  <si>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</si>
  <si>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</si>
  <si>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</si>
  <si>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</si>
  <si>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</si>
  <si>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</si>
  <si>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</si>
  <si>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</si>
  <si>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</si>
  <si>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</si>
  <si>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</si>
  <si>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</si>
  <si>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</si>
  <si>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</si>
  <si>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</si>
  <si>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</si>
  <si>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</si>
  <si>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</si>
  <si>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</si>
  <si>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</si>
  <si>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</si>
  <si>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</si>
  <si>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</si>
  <si>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</si>
  <si>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</si>
  <si>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</si>
  <si>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</si>
  <si>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</si>
  <si>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</si>
  <si>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</si>
  <si>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</si>
  <si>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</si>
  <si>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</si>
  <si>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</si>
  <si>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</si>
  <si>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</si>
  <si>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</si>
  <si>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</si>
  <si>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</si>
  <si>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</si>
  <si>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</si>
  <si>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</si>
  <si>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</si>
  <si>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</si>
  <si>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</si>
  <si>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</si>
  <si>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</si>
  <si>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</si>
  <si>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</si>
  <si>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</si>
  <si>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</si>
  <si>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</si>
  <si>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</si>
  <si>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</si>
  <si>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</si>
  <si>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</si>
  <si>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</si>
  <si>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</si>
  <si>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</si>
  <si>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</si>
  <si>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</si>
  <si>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</si>
  <si>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</si>
  <si>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</si>
  <si>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</si>
  <si>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</si>
  <si>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</si>
  <si>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</si>
  <si>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</si>
  <si>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</si>
  <si>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</si>
  <si>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</si>
  <si>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</si>
  <si>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</si>
  <si>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</si>
  <si>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</si>
  <si>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</si>
  <si>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</si>
  <si>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</si>
  <si>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</si>
  <si>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</si>
  <si>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</si>
  <si>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</si>
  <si>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</si>
  <si>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</si>
  <si>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</si>
  <si>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</si>
  <si>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</si>
  <si>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</si>
  <si>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</si>
  <si>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</si>
  <si>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</si>
  <si>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</si>
  <si>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</si>
  <si>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</si>
  <si>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</si>
  <si>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</si>
  <si>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</si>
  <si>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</si>
  <si>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</si>
  <si>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</si>
  <si>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</si>
  <si>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</si>
  <si>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</si>
  <si>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</si>
  <si>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</si>
  <si>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</si>
  <si>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</si>
  <si>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</si>
  <si>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</si>
  <si>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</si>
  <si>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</si>
  <si>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</si>
  <si>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</si>
  <si>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</si>
  <si>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</si>
  <si>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</si>
  <si>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</si>
  <si>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</si>
  <si>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</si>
  <si>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</si>
  <si>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</si>
  <si>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</si>
  <si>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</si>
  <si>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</si>
  <si>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</si>
  <si>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</si>
  <si>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</si>
  <si>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</si>
  <si>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</si>
  <si>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</si>
  <si>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</si>
  <si>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</si>
  <si>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</si>
  <si>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</si>
  <si>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</si>
  <si>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</si>
  <si>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</si>
  <si>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</si>
  <si>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</si>
  <si>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</si>
  <si>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</si>
  <si>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</si>
  <si>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</si>
  <si>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</si>
  <si>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</si>
  <si>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</si>
  <si>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</si>
  <si>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</si>
  <si>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</si>
  <si>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</si>
  <si>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</si>
  <si>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</si>
  <si>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</si>
  <si>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</si>
  <si>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</si>
  <si>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</si>
  <si>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</si>
  <si>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</si>
  <si>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</si>
  <si>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</si>
  <si>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</si>
  <si>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</si>
  <si>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</si>
  <si>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</si>
  <si>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</si>
  <si>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</si>
  <si>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</si>
  <si>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</si>
  <si>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</si>
  <si>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</si>
  <si>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</si>
  <si>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</si>
  <si>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</si>
  <si>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</si>
  <si>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</si>
  <si>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</si>
  <si>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</si>
  <si>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</si>
  <si>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</si>
  <si>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</si>
  <si>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</si>
  <si>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</si>
  <si>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</si>
  <si>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</si>
  <si>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</si>
  <si>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</si>
  <si>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</si>
  <si>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</si>
  <si>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</si>
  <si>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</si>
  <si>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</si>
  <si>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</si>
  <si>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</si>
  <si>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</si>
  <si>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</si>
  <si>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</si>
  <si>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</si>
  <si>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</si>
  <si>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</si>
  <si>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</si>
  <si>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</si>
  <si>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</si>
  <si>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</si>
  <si>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</si>
  <si>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</si>
  <si>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</si>
  <si>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</si>
  <si>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</si>
  <si>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</si>
  <si>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</si>
  <si>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</si>
  <si>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</si>
  <si>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</si>
  <si>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</si>
  <si>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</si>
  <si>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</si>
  <si>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</si>
  <si>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</si>
  <si>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</si>
  <si>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</si>
  <si>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</si>
  <si>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</si>
  <si>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</si>
  <si>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</si>
  <si>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</si>
  <si>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</si>
  <si>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</si>
  <si>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</si>
  <si>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</si>
  <si>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</si>
  <si>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</si>
  <si>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</si>
  <si>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</si>
  <si>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</si>
  <si>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</si>
  <si>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</si>
  <si>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</si>
  <si>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</si>
  <si>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</si>
  <si>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</si>
  <si>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</si>
  <si>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</si>
  <si>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</si>
  <si>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</si>
  <si>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</si>
  <si>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</si>
  <si>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</si>
  <si>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</si>
  <si>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</si>
  <si>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</si>
  <si>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</si>
  <si>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</si>
  <si>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</si>
  <si>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</si>
  <si>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</si>
  <si>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</si>
  <si>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</si>
  <si>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</si>
  <si>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</si>
  <si>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</si>
  <si>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</si>
  <si>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</si>
  <si>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</si>
  <si>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</si>
  <si>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</si>
  <si>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</si>
  <si>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</si>
  <si>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</si>
  <si>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</si>
  <si>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</si>
  <si>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</si>
  <si>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</si>
  <si>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</si>
  <si>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</si>
  <si>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</si>
  <si>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</si>
  <si>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</si>
  <si>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</si>
  <si>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</si>
  <si>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</si>
  <si>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</si>
  <si>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</si>
  <si>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</si>
  <si>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</si>
  <si>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</si>
  <si>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</si>
  <si>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</si>
  <si>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</si>
  <si>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</si>
  <si>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</si>
  <si>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</si>
  <si>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</si>
  <si>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</si>
  <si>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</si>
  <si>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</si>
  <si>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</si>
  <si>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</si>
  <si>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</si>
  <si>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</si>
  <si>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</si>
  <si>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</si>
  <si>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</si>
  <si>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</si>
  <si>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</si>
  <si>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</si>
  <si>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</si>
  <si>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</si>
  <si>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</si>
  <si>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</si>
  <si>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</si>
  <si>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</si>
  <si>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</si>
  <si>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</si>
  <si>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</si>
  <si>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</si>
  <si>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</si>
  <si>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</si>
  <si>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</si>
  <si>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</si>
  <si>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</si>
  <si>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</si>
  <si>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</si>
  <si>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</si>
  <si>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</si>
  <si>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</si>
  <si>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</si>
  <si>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</si>
  <si>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</si>
  <si>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</si>
  <si>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</si>
  <si>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</si>
  <si>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</si>
  <si>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</si>
  <si>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</si>
  <si>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</si>
  <si>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</si>
  <si>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</si>
  <si>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</si>
  <si>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</si>
  <si>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</si>
  <si>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</si>
  <si>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</si>
  <si>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</si>
  <si>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</si>
  <si>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</si>
  <si>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</si>
  <si>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</si>
  <si>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</si>
  <si>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</si>
  <si>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</si>
  <si>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</si>
  <si>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</si>
  <si>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</si>
  <si>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</si>
  <si>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</si>
  <si>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</si>
  <si>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</si>
  <si>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</si>
  <si>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</si>
  <si>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</si>
  <si>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</si>
  <si>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</si>
  <si>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</si>
  <si>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</si>
  <si>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</si>
  <si>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</si>
  <si>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</si>
  <si>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</si>
  <si>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</si>
  <si>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</si>
  <si>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</si>
  <si>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</si>
  <si>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</si>
  <si>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</si>
  <si>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01.01.-30.06.2009 г.</t>
  </si>
  <si>
    <t>22.07.2009 г.</t>
  </si>
  <si>
    <t xml:space="preserve">Дата  на съставяне: 22.07.2009 г.                                                                                                                        </t>
  </si>
  <si>
    <t xml:space="preserve">Дата на съставяне: 22.07.2009 г.                       </t>
  </si>
  <si>
    <t>Дата на съставяне:22.07.2009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</si>
</sst>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255</v>
      </c>
      <c r="D12" s="151">
        <v>263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15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423</v>
      </c>
      <c r="D19" s="155">
        <f>SUM(D11:D18)</f>
        <v>436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-2256</v>
      </c>
      <c r="H20" s="158">
        <v>-2331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11298</v>
      </c>
      <c r="H21" s="156">
        <f>SUM(H22:H24)</f>
        <v>11180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10331</v>
      </c>
      <c r="H24" s="152">
        <v>10331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16449</v>
      </c>
      <c r="H25" s="154">
        <f>H19+H20+H21</f>
        <v>16256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4372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4372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326</v>
      </c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4698</v>
      </c>
      <c r="H33" s="154">
        <f>H27+H31+H32</f>
        <v>4490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23618</v>
      </c>
      <c r="D34" s="155">
        <f>SUM(D35:D38)</f>
        <v>23556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27731</v>
      </c>
      <c r="H36" s="154">
        <f>H25+H17+H33</f>
        <v>27330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9886</v>
      </c>
      <c r="D38" s="151">
        <v>9824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23648</v>
      </c>
      <c r="D45" s="155">
        <f>D34+D39+D44</f>
        <v>23586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7585</v>
      </c>
      <c r="D47" s="151">
        <v>7420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11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7596</v>
      </c>
      <c r="D51" s="155">
        <f>SUM(D47:D50)</f>
        <v>7431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16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31683</v>
      </c>
      <c r="D55" s="155">
        <f>D19+D20+D21+D27+D32+D45+D51+D53+D54</f>
        <v>31468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2043</v>
      </c>
      <c r="H61" s="154">
        <f>SUM(H62:H68)</f>
        <v>2059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1816</v>
      </c>
      <c r="H62" s="152">
        <v>1845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1558</v>
      </c>
      <c r="D67" s="151">
        <v>1480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207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7278</v>
      </c>
      <c r="H69" s="152">
        <v>5202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9321</v>
      </c>
      <c r="H71" s="161">
        <f>H59+H60+H61+H69+H70</f>
        <v>7261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326</v>
      </c>
      <c r="D74" s="151">
        <v>428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1884</v>
      </c>
      <c r="D75" s="155">
        <f>SUM(D67:D74)</f>
        <v>1908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2105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2038</v>
      </c>
      <c r="D79" s="151"/>
      <c r="E79" s="251" t="s">
        <v>242</v>
      </c>
      <c r="F79" s="261" t="s">
        <v>243</v>
      </c>
      <c r="G79" s="162">
        <f>G71+G74+G75+G76</f>
        <v>9321</v>
      </c>
      <c r="H79" s="162">
        <f>H71+H74+H75+H76</f>
        <v>7261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2105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1368</v>
      </c>
      <c r="D88" s="151">
        <v>1134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1375</v>
      </c>
      <c r="D91" s="155">
        <f>SUM(D87:D90)</f>
        <v>1143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5369</v>
      </c>
      <c r="D93" s="155">
        <f>D64+D75+D84+D91+D92</f>
        <v>3123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37052</v>
      </c>
      <c r="D94" s="164">
        <f>D93+D55</f>
        <v>34591</v>
      </c>
      <c r="E94" s="449" t="s">
        <v>270</v>
      </c>
      <c r="F94" s="289" t="s">
        <v>271</v>
      </c>
      <c r="G94" s="165">
        <f>G36+G39+G55+G79</f>
        <v>37052</v>
      </c>
      <c r="H94" s="165">
        <f>H36+H39+H55+H79</f>
        <v>34591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3">
      <selection activeCell="A50" sqref="A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01.01.-30.06.2009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</v>
      </c>
      <c r="D9" s="46">
        <v>25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34</v>
      </c>
      <c r="D10" s="46">
        <v>36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</v>
      </c>
      <c r="D11" s="46">
        <v>15</v>
      </c>
      <c r="E11" s="300" t="s">
        <v>293</v>
      </c>
      <c r="F11" s="549" t="s">
        <v>294</v>
      </c>
      <c r="G11" s="550">
        <v>23</v>
      </c>
      <c r="H11" s="550">
        <v>46</v>
      </c>
    </row>
    <row r="12" spans="1:8" ht="12">
      <c r="A12" s="298" t="s">
        <v>295</v>
      </c>
      <c r="B12" s="299" t="s">
        <v>296</v>
      </c>
      <c r="C12" s="46">
        <v>273</v>
      </c>
      <c r="D12" s="46">
        <v>259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35</v>
      </c>
      <c r="D13" s="46">
        <v>31</v>
      </c>
      <c r="E13" s="301" t="s">
        <v>51</v>
      </c>
      <c r="F13" s="551" t="s">
        <v>300</v>
      </c>
      <c r="G13" s="548">
        <f>SUM(G9:G12)</f>
        <v>23</v>
      </c>
      <c r="H13" s="548">
        <f>SUM(H9:H12)</f>
        <v>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367</v>
      </c>
      <c r="D19" s="49">
        <f>SUM(D9:D15)+D16</f>
        <v>373</v>
      </c>
      <c r="E19" s="304" t="s">
        <v>317</v>
      </c>
      <c r="F19" s="552" t="s">
        <v>318</v>
      </c>
      <c r="G19" s="550">
        <v>872</v>
      </c>
      <c r="H19" s="550">
        <v>632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350</v>
      </c>
      <c r="H21" s="550"/>
    </row>
    <row r="22" spans="1:8" ht="24">
      <c r="A22" s="304" t="s">
        <v>324</v>
      </c>
      <c r="B22" s="305" t="s">
        <v>325</v>
      </c>
      <c r="C22" s="46">
        <v>2</v>
      </c>
      <c r="D22" s="46">
        <v>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216</v>
      </c>
      <c r="E24" s="301" t="s">
        <v>103</v>
      </c>
      <c r="F24" s="554" t="s">
        <v>334</v>
      </c>
      <c r="G24" s="548">
        <f>SUM(G19:G23)</f>
        <v>1222</v>
      </c>
      <c r="H24" s="548">
        <f>SUM(H19:H23)</f>
        <v>632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531</v>
      </c>
      <c r="D25" s="46">
        <v>164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536</v>
      </c>
      <c r="D26" s="49">
        <f>SUM(D22:D25)</f>
        <v>386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903</v>
      </c>
      <c r="D28" s="50">
        <f>D26+D19</f>
        <v>759</v>
      </c>
      <c r="E28" s="127" t="s">
        <v>339</v>
      </c>
      <c r="F28" s="554" t="s">
        <v>340</v>
      </c>
      <c r="G28" s="548">
        <f>G13+G15+G24</f>
        <v>1245</v>
      </c>
      <c r="H28" s="548">
        <f>H13+H15+H24</f>
        <v>678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342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81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903</v>
      </c>
      <c r="D33" s="49">
        <f>D28+D31+D32</f>
        <v>759</v>
      </c>
      <c r="E33" s="127" t="s">
        <v>353</v>
      </c>
      <c r="F33" s="554" t="s">
        <v>354</v>
      </c>
      <c r="G33" s="53">
        <f>G32+G31+G28</f>
        <v>1245</v>
      </c>
      <c r="H33" s="53">
        <f>H32+H31+H28</f>
        <v>678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342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81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16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17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326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81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326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81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1245</v>
      </c>
      <c r="D42" s="53">
        <f>D33+D35+D39</f>
        <v>759</v>
      </c>
      <c r="E42" s="128" t="s">
        <v>380</v>
      </c>
      <c r="F42" s="129" t="s">
        <v>381</v>
      </c>
      <c r="G42" s="53">
        <f>G39+G33</f>
        <v>1245</v>
      </c>
      <c r="H42" s="53">
        <f>H39+H33</f>
        <v>759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912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01.01.-30.06.2009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25</v>
      </c>
      <c r="D10" s="54">
        <v>63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-57</v>
      </c>
      <c r="D11" s="54">
        <v>-80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-303</v>
      </c>
      <c r="D13" s="54">
        <v>-284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-339</v>
      </c>
      <c r="D20" s="55">
        <f>SUM(D10:D19)</f>
        <v>-308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-12358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10699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419</v>
      </c>
      <c r="D31" s="54">
        <v>461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-1240</v>
      </c>
      <c r="D32" s="55">
        <f>SUM(D22:D31)</f>
        <v>461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-146</v>
      </c>
      <c r="D36" s="54">
        <v>-77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-55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-1</v>
      </c>
      <c r="D40" s="54">
        <v>-4</v>
      </c>
      <c r="E40" s="130"/>
      <c r="F40" s="130"/>
    </row>
    <row r="41" spans="1:8" ht="12">
      <c r="A41" s="332" t="s">
        <v>447</v>
      </c>
      <c r="B41" s="333" t="s">
        <v>448</v>
      </c>
      <c r="C41" s="54">
        <v>2013</v>
      </c>
      <c r="D41" s="54">
        <v>-92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1811</v>
      </c>
      <c r="D42" s="55">
        <f>SUM(D34:D41)</f>
        <v>-173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232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1143</v>
      </c>
      <c r="D44" s="132">
        <v>2194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1375</v>
      </c>
      <c r="D45" s="55">
        <f>D44+D43</f>
        <v>2174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1375</v>
      </c>
      <c r="D46" s="56">
        <v>2174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912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31">
      <selection activeCell="K32" sqref="K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01.01.-30.06.2009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-2331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10331</v>
      </c>
      <c r="I11" s="58">
        <f>'справка №1-БАЛАНС'!H28+'справка №1-БАЛАНС'!H31</f>
        <v>4490</v>
      </c>
      <c r="J11" s="58">
        <f>'справка №1-БАЛАНС'!H29+'справка №1-БАЛАНС'!H32</f>
        <v>0</v>
      </c>
      <c r="K11" s="60"/>
      <c r="L11" s="344">
        <f>SUM(C11:K11)</f>
        <v>27330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-2331</v>
      </c>
      <c r="F15" s="61">
        <f t="shared" si="2"/>
        <v>849</v>
      </c>
      <c r="G15" s="61">
        <f t="shared" si="2"/>
        <v>0</v>
      </c>
      <c r="H15" s="61">
        <f t="shared" si="2"/>
        <v>10331</v>
      </c>
      <c r="I15" s="61">
        <f t="shared" si="2"/>
        <v>4490</v>
      </c>
      <c r="J15" s="61">
        <f t="shared" si="2"/>
        <v>0</v>
      </c>
      <c r="K15" s="61">
        <f t="shared" si="2"/>
        <v>0</v>
      </c>
      <c r="L15" s="344">
        <f t="shared" si="1"/>
        <v>27330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326</v>
      </c>
      <c r="J16" s="345">
        <f>+'справка №1-БАЛАНС'!G32</f>
        <v>0</v>
      </c>
      <c r="K16" s="60"/>
      <c r="L16" s="344">
        <f t="shared" si="1"/>
        <v>326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118</v>
      </c>
      <c r="G17" s="62">
        <f t="shared" si="3"/>
        <v>0</v>
      </c>
      <c r="H17" s="62">
        <f t="shared" si="3"/>
        <v>0</v>
      </c>
      <c r="I17" s="62">
        <f t="shared" si="3"/>
        <v>-118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118</v>
      </c>
      <c r="G19" s="60"/>
      <c r="H19" s="60"/>
      <c r="I19" s="60">
        <v>-118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75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75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75</v>
      </c>
      <c r="F25" s="185"/>
      <c r="G25" s="185"/>
      <c r="H25" s="185"/>
      <c r="I25" s="185"/>
      <c r="J25" s="185"/>
      <c r="K25" s="185"/>
      <c r="L25" s="344">
        <f t="shared" si="1"/>
        <v>75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-2256</v>
      </c>
      <c r="F29" s="59">
        <f t="shared" si="6"/>
        <v>967</v>
      </c>
      <c r="G29" s="59">
        <f t="shared" si="6"/>
        <v>0</v>
      </c>
      <c r="H29" s="59">
        <f t="shared" si="6"/>
        <v>10331</v>
      </c>
      <c r="I29" s="59">
        <f t="shared" si="6"/>
        <v>4698</v>
      </c>
      <c r="J29" s="59">
        <f t="shared" si="6"/>
        <v>0</v>
      </c>
      <c r="K29" s="59">
        <f t="shared" si="6"/>
        <v>0</v>
      </c>
      <c r="L29" s="344">
        <f t="shared" si="1"/>
        <v>27731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-2256</v>
      </c>
      <c r="F32" s="59">
        <f t="shared" si="7"/>
        <v>967</v>
      </c>
      <c r="G32" s="59">
        <f t="shared" si="7"/>
        <v>0</v>
      </c>
      <c r="H32" s="59">
        <f t="shared" si="7"/>
        <v>10331</v>
      </c>
      <c r="I32" s="59">
        <f t="shared" si="7"/>
        <v>4698</v>
      </c>
      <c r="J32" s="59">
        <f t="shared" si="7"/>
        <v>0</v>
      </c>
      <c r="K32" s="59">
        <f t="shared" si="7"/>
        <v>0</v>
      </c>
      <c r="L32" s="344">
        <f t="shared" si="1"/>
        <v>27731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913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3">
      <selection activeCell="R38" sqref="R3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385</v>
      </c>
      <c r="B2" s="607"/>
      <c r="C2" s="608" t="str">
        <f>'справка №1-БАЛАНС'!E3</f>
        <v>"Българска Холдингова Компания"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01.01.-30.06.2009 г.</v>
      </c>
      <c r="D3" s="609"/>
      <c r="E3" s="609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174</v>
      </c>
      <c r="L10" s="65">
        <v>8</v>
      </c>
      <c r="M10" s="65"/>
      <c r="N10" s="74">
        <f aca="true" t="shared" si="4" ref="N10:N39">K10+L10-M10</f>
        <v>182</v>
      </c>
      <c r="O10" s="65"/>
      <c r="P10" s="65"/>
      <c r="Q10" s="74">
        <f t="shared" si="0"/>
        <v>182</v>
      </c>
      <c r="R10" s="74">
        <f t="shared" si="1"/>
        <v>255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20</v>
      </c>
      <c r="L11" s="65">
        <v>1</v>
      </c>
      <c r="M11" s="65"/>
      <c r="N11" s="74">
        <f t="shared" si="4"/>
        <v>21</v>
      </c>
      <c r="O11" s="65"/>
      <c r="P11" s="65"/>
      <c r="Q11" s="74">
        <f t="shared" si="0"/>
        <v>21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138</v>
      </c>
      <c r="L14" s="65">
        <v>2</v>
      </c>
      <c r="M14" s="65"/>
      <c r="N14" s="74">
        <f t="shared" si="4"/>
        <v>140</v>
      </c>
      <c r="O14" s="65"/>
      <c r="P14" s="65"/>
      <c r="Q14" s="74">
        <f t="shared" si="0"/>
        <v>140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14</v>
      </c>
      <c r="E15" s="457">
        <v>38</v>
      </c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50</v>
      </c>
      <c r="E16" s="189"/>
      <c r="F16" s="189"/>
      <c r="G16" s="74">
        <f t="shared" si="2"/>
        <v>50</v>
      </c>
      <c r="H16" s="65"/>
      <c r="I16" s="65"/>
      <c r="J16" s="74">
        <f t="shared" si="3"/>
        <v>50</v>
      </c>
      <c r="K16" s="65">
        <v>47</v>
      </c>
      <c r="L16" s="65">
        <v>2</v>
      </c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789</v>
      </c>
      <c r="E17" s="194">
        <f>SUM(E9:E16)</f>
        <v>38</v>
      </c>
      <c r="F17" s="194">
        <f>SUM(F9:F16)</f>
        <v>0</v>
      </c>
      <c r="G17" s="74">
        <f t="shared" si="2"/>
        <v>827</v>
      </c>
      <c r="H17" s="75">
        <f>SUM(H9:H16)</f>
        <v>0</v>
      </c>
      <c r="I17" s="75">
        <f>SUM(I9:I16)</f>
        <v>0</v>
      </c>
      <c r="J17" s="74">
        <f t="shared" si="3"/>
        <v>827</v>
      </c>
      <c r="K17" s="75">
        <f>SUM(K9:K16)</f>
        <v>391</v>
      </c>
      <c r="L17" s="75">
        <f>SUM(L9:L16)</f>
        <v>13</v>
      </c>
      <c r="M17" s="75">
        <f>SUM(M9:M16)</f>
        <v>0</v>
      </c>
      <c r="N17" s="74">
        <f t="shared" si="4"/>
        <v>404</v>
      </c>
      <c r="O17" s="75">
        <f>SUM(O9:O16)</f>
        <v>0</v>
      </c>
      <c r="P17" s="75">
        <f>SUM(P9:P16)</f>
        <v>0</v>
      </c>
      <c r="Q17" s="74">
        <f t="shared" si="5"/>
        <v>404</v>
      </c>
      <c r="R17" s="74">
        <f t="shared" si="6"/>
        <v>423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23556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23556</v>
      </c>
      <c r="H27" s="70">
        <f t="shared" si="8"/>
        <v>358</v>
      </c>
      <c r="I27" s="70">
        <f t="shared" si="8"/>
        <v>296</v>
      </c>
      <c r="J27" s="71">
        <f t="shared" si="3"/>
        <v>23618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23618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9824</v>
      </c>
      <c r="E31" s="189"/>
      <c r="F31" s="189"/>
      <c r="G31" s="74">
        <f t="shared" si="2"/>
        <v>9824</v>
      </c>
      <c r="H31" s="72">
        <v>358</v>
      </c>
      <c r="I31" s="72">
        <v>296</v>
      </c>
      <c r="J31" s="74">
        <f t="shared" si="3"/>
        <v>9886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9886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23586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23586</v>
      </c>
      <c r="H38" s="75">
        <f t="shared" si="12"/>
        <v>358</v>
      </c>
      <c r="I38" s="75">
        <f t="shared" si="12"/>
        <v>296</v>
      </c>
      <c r="J38" s="74">
        <f t="shared" si="3"/>
        <v>23648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23648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24378</v>
      </c>
      <c r="E40" s="438">
        <f>E17+E18+E19+E25+E38+E39</f>
        <v>38</v>
      </c>
      <c r="F40" s="438">
        <f aca="true" t="shared" si="13" ref="F40:R40">F17+F18+F19+F25+F38+F39</f>
        <v>0</v>
      </c>
      <c r="G40" s="438">
        <f t="shared" si="13"/>
        <v>24416</v>
      </c>
      <c r="H40" s="438">
        <f t="shared" si="13"/>
        <v>358</v>
      </c>
      <c r="I40" s="438">
        <f t="shared" si="13"/>
        <v>296</v>
      </c>
      <c r="J40" s="438">
        <f t="shared" si="13"/>
        <v>24478</v>
      </c>
      <c r="K40" s="438">
        <f t="shared" si="13"/>
        <v>394</v>
      </c>
      <c r="L40" s="438">
        <f t="shared" si="13"/>
        <v>13</v>
      </c>
      <c r="M40" s="438">
        <f t="shared" si="13"/>
        <v>0</v>
      </c>
      <c r="N40" s="438">
        <f t="shared" si="13"/>
        <v>407</v>
      </c>
      <c r="O40" s="438">
        <f t="shared" si="13"/>
        <v>0</v>
      </c>
      <c r="P40" s="438">
        <f t="shared" si="13"/>
        <v>0</v>
      </c>
      <c r="Q40" s="438">
        <f t="shared" si="13"/>
        <v>407</v>
      </c>
      <c r="R40" s="438">
        <f t="shared" si="13"/>
        <v>24071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594" t="s">
        <v>869</v>
      </c>
      <c r="P44" s="595"/>
      <c r="Q44" s="595"/>
      <c r="R44" s="59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21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01.01.-30.06.2009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7585</v>
      </c>
      <c r="D11" s="119">
        <f>SUM(D12:D14)</f>
        <v>0</v>
      </c>
      <c r="E11" s="120">
        <f>SUM(E12:E14)</f>
        <v>7585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7585</v>
      </c>
      <c r="D12" s="108"/>
      <c r="E12" s="120">
        <f aca="true" t="shared" si="0" ref="E12:E42">C12-D12</f>
        <v>7585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11</v>
      </c>
      <c r="D16" s="119">
        <f>+D17+D18</f>
        <v>0</v>
      </c>
      <c r="E16" s="120">
        <f t="shared" si="0"/>
        <v>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11</v>
      </c>
      <c r="D18" s="108"/>
      <c r="E18" s="120">
        <f t="shared" si="0"/>
        <v>11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7596</v>
      </c>
      <c r="D19" s="104">
        <f>D11+D15+D16</f>
        <v>0</v>
      </c>
      <c r="E19" s="118">
        <f>E11+E15+E16</f>
        <v>7596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16</v>
      </c>
      <c r="D21" s="108"/>
      <c r="E21" s="120">
        <f t="shared" si="0"/>
        <v>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1558</v>
      </c>
      <c r="D24" s="119">
        <f>SUM(D25:D27)</f>
        <v>1558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68</v>
      </c>
      <c r="D25" s="108">
        <v>68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26</v>
      </c>
      <c r="D26" s="108">
        <v>26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1464</v>
      </c>
      <c r="D27" s="108">
        <v>1464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326</v>
      </c>
      <c r="D38" s="105">
        <f>SUM(D39:D42)</f>
        <v>326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326</v>
      </c>
      <c r="D42" s="108">
        <v>326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1884</v>
      </c>
      <c r="D43" s="104">
        <f>D24+D28+D29+D31+D30+D32+D33+D38</f>
        <v>1884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9496</v>
      </c>
      <c r="D44" s="103">
        <f>D43+D21+D19+D9</f>
        <v>1884</v>
      </c>
      <c r="E44" s="118">
        <f>E43+E21+E19+E9</f>
        <v>7612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1816</v>
      </c>
      <c r="D71" s="105">
        <f>SUM(D72:D74)</f>
        <v>1816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1505</v>
      </c>
      <c r="D73" s="108">
        <v>1505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311</v>
      </c>
      <c r="D74" s="108">
        <v>311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227</v>
      </c>
      <c r="D85" s="104">
        <f>SUM(D86:D90)+D94</f>
        <v>227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207</v>
      </c>
      <c r="D90" s="103">
        <f>SUM(D91:D93)</f>
        <v>207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17</v>
      </c>
      <c r="D91" s="108">
        <v>17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7278</v>
      </c>
      <c r="D95" s="108">
        <v>7278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9321</v>
      </c>
      <c r="D96" s="104">
        <f>D85+D80+D75+D71+D95</f>
        <v>9321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9321</v>
      </c>
      <c r="D97" s="104">
        <f>D96+D68+D66</f>
        <v>9321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912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01.01.-30.06.2009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7996756</v>
      </c>
      <c r="D12" s="98"/>
      <c r="E12" s="98"/>
      <c r="F12" s="98">
        <v>23556</v>
      </c>
      <c r="G12" s="98">
        <v>358</v>
      </c>
      <c r="H12" s="98">
        <v>296</v>
      </c>
      <c r="I12" s="434">
        <f>F12+G12-H12</f>
        <v>23618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7996756</v>
      </c>
      <c r="D17" s="85">
        <f t="shared" si="1"/>
        <v>0</v>
      </c>
      <c r="E17" s="85">
        <f t="shared" si="1"/>
        <v>0</v>
      </c>
      <c r="F17" s="85">
        <f t="shared" si="1"/>
        <v>23586</v>
      </c>
      <c r="G17" s="85">
        <f t="shared" si="1"/>
        <v>358</v>
      </c>
      <c r="H17" s="85">
        <f t="shared" si="1"/>
        <v>296</v>
      </c>
      <c r="I17" s="434">
        <f t="shared" si="0"/>
        <v>23648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2417</v>
      </c>
      <c r="G23" s="98"/>
      <c r="H23" s="98">
        <v>379</v>
      </c>
      <c r="I23" s="434">
        <f t="shared" si="0"/>
        <v>2038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1066636</v>
      </c>
      <c r="D26" s="85">
        <f t="shared" si="2"/>
        <v>0</v>
      </c>
      <c r="E26" s="85">
        <f t="shared" si="2"/>
        <v>0</v>
      </c>
      <c r="F26" s="85">
        <f t="shared" si="2"/>
        <v>2484</v>
      </c>
      <c r="G26" s="85">
        <f t="shared" si="2"/>
        <v>0</v>
      </c>
      <c r="H26" s="85">
        <f t="shared" si="2"/>
        <v>379</v>
      </c>
      <c r="I26" s="434">
        <f t="shared" si="0"/>
        <v>2105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912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0"/>
  <sheetViews>
    <sheetView workbookViewId="0" topLeftCell="A7">
      <selection activeCell="E59" sqref="E5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01.01.-30.06.2009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5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889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890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892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896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897</v>
      </c>
      <c r="B43" s="37"/>
      <c r="C43" s="441">
        <v>31</v>
      </c>
      <c r="D43" s="571">
        <v>0</v>
      </c>
      <c r="E43" s="441"/>
      <c r="F43" s="443">
        <f t="shared" si="1"/>
        <v>31</v>
      </c>
    </row>
    <row r="44" spans="1:6" ht="12.75">
      <c r="A44" s="36" t="s">
        <v>898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899</v>
      </c>
      <c r="B45" s="37"/>
      <c r="C45" s="441">
        <v>812</v>
      </c>
      <c r="D45" s="571">
        <v>0.1163</v>
      </c>
      <c r="E45" s="441">
        <v>812</v>
      </c>
      <c r="F45" s="443">
        <f t="shared" si="1"/>
        <v>0</v>
      </c>
    </row>
    <row r="46" spans="1:6" ht="12.75">
      <c r="A46" s="36" t="s">
        <v>900</v>
      </c>
      <c r="B46" s="37"/>
      <c r="C46" s="441">
        <v>0</v>
      </c>
      <c r="D46" s="571">
        <v>0.0002</v>
      </c>
      <c r="E46" s="441"/>
      <c r="F46" s="443">
        <v>0</v>
      </c>
    </row>
    <row r="47" spans="1:6" ht="12.75">
      <c r="A47" s="36" t="s">
        <v>901</v>
      </c>
      <c r="B47" s="37"/>
      <c r="C47" s="441">
        <v>474</v>
      </c>
      <c r="D47" s="571">
        <v>0.1185</v>
      </c>
      <c r="E47" s="441">
        <v>474</v>
      </c>
      <c r="F47" s="443">
        <v>0</v>
      </c>
    </row>
    <row r="48" spans="1:6" ht="12.75">
      <c r="A48" s="36" t="s">
        <v>902</v>
      </c>
      <c r="B48" s="37"/>
      <c r="C48" s="441">
        <v>297</v>
      </c>
      <c r="D48" s="571">
        <v>0.0553</v>
      </c>
      <c r="E48" s="441">
        <v>297</v>
      </c>
      <c r="F48" s="443">
        <v>0</v>
      </c>
    </row>
    <row r="49" spans="1:6" ht="12.75">
      <c r="A49" s="36" t="s">
        <v>903</v>
      </c>
      <c r="B49" s="37"/>
      <c r="C49" s="441">
        <v>49</v>
      </c>
      <c r="D49" s="571">
        <v>0.0427</v>
      </c>
      <c r="E49" s="441">
        <v>49</v>
      </c>
      <c r="F49" s="443">
        <v>0</v>
      </c>
    </row>
    <row r="50" spans="1:6" ht="12.75">
      <c r="A50" s="36" t="s">
        <v>904</v>
      </c>
      <c r="B50" s="37"/>
      <c r="C50" s="441">
        <v>205</v>
      </c>
      <c r="D50" s="571">
        <v>0.0082</v>
      </c>
      <c r="E50" s="441">
        <v>205</v>
      </c>
      <c r="F50" s="443">
        <v>0</v>
      </c>
    </row>
    <row r="51" spans="1:6" ht="12.75">
      <c r="A51" s="36" t="s">
        <v>905</v>
      </c>
      <c r="B51" s="37"/>
      <c r="C51" s="441">
        <v>360</v>
      </c>
      <c r="D51" s="571">
        <v>0.0128</v>
      </c>
      <c r="E51" s="441">
        <v>360</v>
      </c>
      <c r="F51" s="443">
        <v>0</v>
      </c>
    </row>
    <row r="52" spans="1:6" ht="12.75">
      <c r="A52" s="36" t="s">
        <v>906</v>
      </c>
      <c r="B52" s="37"/>
      <c r="C52" s="441">
        <v>96</v>
      </c>
      <c r="D52" s="571">
        <v>0.01</v>
      </c>
      <c r="E52" s="441">
        <v>96</v>
      </c>
      <c r="F52" s="443">
        <v>0</v>
      </c>
    </row>
    <row r="53" spans="1:6" ht="12.75">
      <c r="A53" s="36" t="s">
        <v>907</v>
      </c>
      <c r="B53" s="37"/>
      <c r="C53" s="441">
        <v>55</v>
      </c>
      <c r="D53" s="571">
        <v>0.0023</v>
      </c>
      <c r="E53" s="441">
        <v>55</v>
      </c>
      <c r="F53" s="443">
        <v>0</v>
      </c>
    </row>
    <row r="54" spans="1:6" ht="12.75">
      <c r="A54" s="36" t="s">
        <v>908</v>
      </c>
      <c r="B54" s="37"/>
      <c r="C54" s="441">
        <v>146</v>
      </c>
      <c r="D54" s="571">
        <v>0.0141</v>
      </c>
      <c r="E54" s="441">
        <v>146</v>
      </c>
      <c r="F54" s="443">
        <v>0</v>
      </c>
    </row>
    <row r="55" spans="1:6" ht="12.75">
      <c r="A55" s="36" t="s">
        <v>909</v>
      </c>
      <c r="B55" s="37"/>
      <c r="C55" s="441">
        <v>275</v>
      </c>
      <c r="D55" s="571">
        <v>0.0234</v>
      </c>
      <c r="E55" s="441">
        <v>275</v>
      </c>
      <c r="F55" s="443">
        <v>0</v>
      </c>
    </row>
    <row r="56" spans="1:16" ht="14.25" customHeight="1">
      <c r="A56" s="38" t="s">
        <v>839</v>
      </c>
      <c r="B56" s="39" t="s">
        <v>840</v>
      </c>
      <c r="C56" s="429">
        <f>SUM(C31:C55)</f>
        <v>2870</v>
      </c>
      <c r="D56" s="429"/>
      <c r="E56" s="429">
        <f>SUM(E31:E55)</f>
        <v>2771</v>
      </c>
      <c r="F56" s="442">
        <f>SUM(F31:F55)</f>
        <v>99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16" ht="20.25" customHeight="1">
      <c r="A57" s="41" t="s">
        <v>841</v>
      </c>
      <c r="B57" s="39" t="s">
        <v>842</v>
      </c>
      <c r="C57" s="429">
        <f>C56+C29+C24+C20</f>
        <v>16602</v>
      </c>
      <c r="D57" s="429"/>
      <c r="E57" s="429">
        <f>E56+E29+E24+E20</f>
        <v>2771</v>
      </c>
      <c r="F57" s="442">
        <f>F56+F29+F24+F20</f>
        <v>13831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5" customHeight="1">
      <c r="A58" s="34" t="s">
        <v>843</v>
      </c>
      <c r="B58" s="39"/>
      <c r="C58" s="429"/>
      <c r="D58" s="429"/>
      <c r="E58" s="429"/>
      <c r="F58" s="442"/>
    </row>
    <row r="59" spans="1:6" ht="14.25" customHeight="1">
      <c r="A59" s="36" t="s">
        <v>830</v>
      </c>
      <c r="B59" s="40"/>
      <c r="C59" s="429"/>
      <c r="D59" s="429"/>
      <c r="E59" s="429"/>
      <c r="F59" s="442"/>
    </row>
    <row r="60" spans="1:6" ht="12.75">
      <c r="A60" s="36" t="s">
        <v>831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832</v>
      </c>
      <c r="B61" s="40"/>
      <c r="C61" s="441"/>
      <c r="D61" s="441"/>
      <c r="E61" s="441"/>
      <c r="F61" s="443">
        <f>C61-E61</f>
        <v>0</v>
      </c>
    </row>
    <row r="62" spans="1:16" ht="15" customHeight="1">
      <c r="A62" s="38" t="s">
        <v>565</v>
      </c>
      <c r="B62" s="39" t="s">
        <v>844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5.75" customHeight="1">
      <c r="A63" s="36" t="s">
        <v>834</v>
      </c>
      <c r="B63" s="40"/>
      <c r="C63" s="429"/>
      <c r="D63" s="429"/>
      <c r="E63" s="429"/>
      <c r="F63" s="442"/>
    </row>
    <row r="64" spans="1:6" ht="12.75">
      <c r="A64" s="36" t="s">
        <v>544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>C65-E65</f>
        <v>0</v>
      </c>
    </row>
    <row r="66" spans="1:16" ht="11.25" customHeight="1">
      <c r="A66" s="38" t="s">
        <v>582</v>
      </c>
      <c r="B66" s="39" t="s">
        <v>845</v>
      </c>
      <c r="C66" s="429">
        <f>SUM(C64:C65)</f>
        <v>0</v>
      </c>
      <c r="D66" s="429"/>
      <c r="E66" s="429">
        <f>SUM(E64:E65)</f>
        <v>0</v>
      </c>
      <c r="F66" s="442">
        <f>SUM(F64:F65)</f>
        <v>0</v>
      </c>
      <c r="G66" s="516"/>
      <c r="H66" s="516"/>
      <c r="I66" s="516"/>
      <c r="J66" s="516"/>
      <c r="K66" s="516"/>
      <c r="L66" s="516"/>
      <c r="M66" s="516"/>
      <c r="N66" s="516"/>
      <c r="O66" s="516"/>
      <c r="P66" s="516"/>
    </row>
    <row r="67" spans="1:6" ht="15" customHeight="1">
      <c r="A67" s="36" t="s">
        <v>836</v>
      </c>
      <c r="B67" s="40"/>
      <c r="C67" s="429"/>
      <c r="D67" s="429"/>
      <c r="E67" s="429"/>
      <c r="F67" s="442"/>
    </row>
    <row r="68" spans="1:6" ht="12.75">
      <c r="A68" s="36" t="s">
        <v>544</v>
      </c>
      <c r="B68" s="40"/>
      <c r="C68" s="441"/>
      <c r="D68" s="441"/>
      <c r="E68" s="441"/>
      <c r="F68" s="443">
        <f>C68-E68</f>
        <v>0</v>
      </c>
    </row>
    <row r="69" spans="1:6" ht="12.75">
      <c r="A69" s="36" t="s">
        <v>547</v>
      </c>
      <c r="B69" s="40"/>
      <c r="C69" s="441"/>
      <c r="D69" s="441"/>
      <c r="E69" s="441"/>
      <c r="F69" s="443">
        <f>C69-E69</f>
        <v>0</v>
      </c>
    </row>
    <row r="70" spans="1:16" ht="15.75" customHeight="1">
      <c r="A70" s="38" t="s">
        <v>601</v>
      </c>
      <c r="B70" s="39" t="s">
        <v>846</v>
      </c>
      <c r="C70" s="429">
        <f>SUM(C68:C69)</f>
        <v>0</v>
      </c>
      <c r="D70" s="429"/>
      <c r="E70" s="429">
        <f>SUM(E68:E69)</f>
        <v>0</v>
      </c>
      <c r="F70" s="442">
        <f>SUM(F68:F69)</f>
        <v>0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6" ht="12.75" customHeight="1">
      <c r="A71" s="36" t="s">
        <v>838</v>
      </c>
      <c r="B71" s="40"/>
      <c r="C71" s="429"/>
      <c r="D71" s="429"/>
      <c r="E71" s="429"/>
      <c r="F71" s="442"/>
    </row>
    <row r="72" spans="1:6" ht="12.75">
      <c r="A72" s="36" t="s">
        <v>544</v>
      </c>
      <c r="B72" s="40"/>
      <c r="C72" s="441"/>
      <c r="D72" s="441"/>
      <c r="E72" s="441"/>
      <c r="F72" s="443">
        <f>C72-E72</f>
        <v>0</v>
      </c>
    </row>
    <row r="73" spans="1:6" ht="12.75">
      <c r="A73" s="36" t="s">
        <v>547</v>
      </c>
      <c r="B73" s="40"/>
      <c r="C73" s="441"/>
      <c r="D73" s="441"/>
      <c r="E73" s="441"/>
      <c r="F73" s="443">
        <f>C73-E73</f>
        <v>0</v>
      </c>
    </row>
    <row r="74" spans="1:16" ht="17.25" customHeight="1">
      <c r="A74" s="38" t="s">
        <v>839</v>
      </c>
      <c r="B74" s="39" t="s">
        <v>847</v>
      </c>
      <c r="C74" s="429">
        <f>SUM(C72:C73)</f>
        <v>0</v>
      </c>
      <c r="D74" s="429"/>
      <c r="E74" s="429">
        <f>SUM(E72:E73)</f>
        <v>0</v>
      </c>
      <c r="F74" s="442">
        <f>SUM(F72:F73)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19.5" customHeight="1">
      <c r="A75" s="41" t="s">
        <v>848</v>
      </c>
      <c r="B75" s="39" t="s">
        <v>849</v>
      </c>
      <c r="C75" s="429">
        <f>C74+C70+C66+C62</f>
        <v>0</v>
      </c>
      <c r="D75" s="429"/>
      <c r="E75" s="429">
        <f>E74+E70+E66+E62</f>
        <v>0</v>
      </c>
      <c r="F75" s="442">
        <f>F74+F70+F66+F62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9.5" customHeight="1">
      <c r="A76" s="42"/>
      <c r="B76" s="43"/>
      <c r="C76" s="44"/>
      <c r="D76" s="44"/>
      <c r="E76" s="44"/>
      <c r="F76" s="44"/>
    </row>
    <row r="77" spans="1:6" ht="12.75">
      <c r="A77" s="452" t="s">
        <v>915</v>
      </c>
      <c r="B77" s="453"/>
      <c r="C77" s="627" t="s">
        <v>850</v>
      </c>
      <c r="D77" s="627"/>
      <c r="E77" s="627"/>
      <c r="F77" s="627"/>
    </row>
    <row r="78" spans="1:6" ht="12.75">
      <c r="A78" s="517" t="s">
        <v>910</v>
      </c>
      <c r="B78" s="518"/>
      <c r="C78" s="517" t="s">
        <v>873</v>
      </c>
      <c r="D78" s="517"/>
      <c r="E78" s="517"/>
      <c r="F78" s="517"/>
    </row>
    <row r="79" spans="1:6" ht="12.75">
      <c r="A79" s="517"/>
      <c r="B79" s="518"/>
      <c r="C79" s="627" t="s">
        <v>858</v>
      </c>
      <c r="D79" s="627"/>
      <c r="E79" s="627"/>
      <c r="F79" s="627"/>
    </row>
    <row r="80" spans="3:5" ht="12.75">
      <c r="C80" s="517" t="s">
        <v>875</v>
      </c>
      <c r="E80" s="517"/>
    </row>
  </sheetData>
  <sheetProtection/>
  <mergeCells count="4">
    <mergeCell ref="B5:D5"/>
    <mergeCell ref="B6:C6"/>
    <mergeCell ref="C79:F79"/>
    <mergeCell ref="C77:F7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73 C60:F61 C64:F65 C68:F69 C22:F23 C12:F19 C26:F28 C31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2009-07-28T07:46:11Z</dcterms:modified>
  <cp:category/>
  <cp:version/>
  <cp:contentType/>
  <cp:contentStatus/>
</cp:coreProperties>
</file>