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 " sheetId="9" r:id="rId9"/>
    <sheet name="СПРАВКА № 7.3" sheetId="10" r:id="rId10"/>
    <sheet name="СПРАВКА № 7.4" sheetId="11" r:id="rId11"/>
    <sheet name="справка № 7.5" sheetId="12" r:id="rId12"/>
    <sheet name="СПРАВКА № 7.6" sheetId="13" r:id="rId13"/>
    <sheet name="справка №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<sst xmlns="http://schemas.openxmlformats.org/spreadsheetml/2006/main" count="1453" uniqueCount="900">
  <si>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</si>
  <si>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</si>
  <si>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</si>
  <si>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</si>
  <si>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</si>
  <si>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</si>
  <si>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</si>
  <si>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</si>
  <si>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</si>
  <si>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</si>
  <si>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</si>
  <si>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</si>
  <si>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</si>
  <si>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</si>
  <si>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</si>
  <si>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</si>
  <si>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</si>
  <si>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</si>
  <si>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</si>
  <si>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</si>
  <si>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</si>
  <si>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</si>
  <si>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</si>
  <si>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</si>
  <si>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</si>
  <si>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</si>
  <si>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</si>
  <si>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</si>
  <si>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</si>
  <si>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</si>
  <si>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</si>
  <si>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</si>
  <si>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</si>
  <si>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</si>
  <si>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</si>
  <si>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</si>
  <si>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</si>
  <si>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</si>
  <si>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</si>
  <si>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</si>
  <si>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</si>
  <si>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</si>
  <si>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</si>
  <si>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</si>
  <si>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</si>
  <si>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</si>
  <si>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</si>
  <si>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</si>
  <si>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</si>
  <si>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</si>
  <si>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</si>
  <si>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</si>
  <si>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</si>
  <si>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</si>
  <si>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</si>
  <si>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</si>
  <si>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</si>
  <si>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</si>
  <si>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</si>
  <si>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</si>
  <si>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</si>
  <si>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</si>
  <si>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</si>
  <si>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</si>
  <si>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</si>
  <si>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</si>
  <si>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</si>
  <si>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</si>
  <si>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</si>
  <si>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</si>
  <si>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</si>
  <si>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</si>
  <si>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</si>
  <si>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</si>
  <si>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</si>
  <si>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</si>
  <si>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</si>
  <si>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</si>
  <si>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</si>
  <si>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</si>
  <si>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</si>
  <si>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</si>
  <si>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</si>
  <si>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</si>
  <si>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</si>
  <si>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</si>
  <si>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</si>
  <si>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</si>
  <si>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</si>
  <si>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</si>
  <si>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</si>
  <si>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</si>
  <si>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</si>
  <si>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</si>
  <si>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</si>
  <si>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</si>
  <si>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</si>
  <si>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</si>
  <si>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</si>
  <si>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</si>
  <si>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</si>
  <si>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</si>
  <si>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</si>
  <si>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</si>
  <si>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</si>
  <si>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</si>
  <si>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</si>
  <si>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</si>
  <si>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</si>
  <si>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</si>
  <si>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</si>
  <si>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</si>
  <si>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</si>
  <si>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</si>
  <si>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</si>
  <si>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</si>
  <si>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</si>
  <si>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</si>
  <si>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</si>
  <si>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</si>
  <si>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</si>
  <si>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</si>
  <si>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</si>
  <si>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</si>
  <si>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</si>
  <si>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</si>
  <si>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</si>
  <si>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</si>
  <si>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</si>
  <si>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</si>
  <si>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</si>
  <si>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</si>
  <si>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</si>
  <si>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</si>
  <si>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</si>
  <si>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</si>
  <si>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</si>
  <si>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</si>
  <si>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</si>
  <si>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</si>
  <si>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</si>
  <si>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</si>
  <si>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</si>
  <si>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</si>
  <si>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</si>
  <si>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</si>
  <si>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</si>
  <si>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</si>
  <si>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</si>
  <si>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</si>
  <si>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</si>
  <si>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</si>
  <si>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</si>
  <si>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</si>
  <si>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</si>
  <si>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</si>
  <si>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</si>
  <si>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</si>
  <si>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</si>
  <si>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</si>
  <si>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</si>
  <si>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</si>
  <si>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</si>
  <si>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</si>
  <si>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</si>
  <si>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</si>
  <si>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</si>
  <si>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</si>
  <si>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</si>
  <si>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</si>
  <si>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</si>
  <si>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</si>
  <si>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</si>
  <si>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</si>
  <si>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</si>
  <si>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</si>
  <si>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</si>
  <si>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</si>
  <si>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</si>
  <si>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</si>
  <si>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</si>
  <si>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</si>
  <si>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</si>
  <si>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</si>
  <si>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</si>
  <si>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</si>
  <si>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</si>
  <si>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</si>
  <si>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</si>
  <si>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</si>
  <si>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</si>
  <si>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</si>
  <si>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</si>
  <si>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</si>
  <si>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</si>
  <si>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</si>
  <si>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</si>
  <si>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</si>
  <si>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</si>
  <si>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</si>
  <si>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</si>
  <si>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</si>
  <si>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</si>
  <si>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</si>
  <si>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</si>
  <si>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</si>
  <si>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</si>
  <si>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</si>
  <si>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</si>
  <si>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</si>
  <si>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</si>
  <si>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</si>
  <si>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</si>
  <si>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</si>
  <si>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</si>
  <si>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</si>
  <si>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</si>
  <si>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</si>
  <si>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</si>
  <si>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</si>
  <si>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</si>
  <si>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</si>
  <si>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</si>
  <si>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</si>
  <si>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</si>
  <si>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</si>
  <si>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</si>
  <si>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</si>
  <si>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</si>
  <si>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</si>
  <si>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</si>
  <si>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</si>
  <si>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</si>
  <si>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</si>
  <si>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</si>
  <si>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</si>
  <si>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</si>
  <si>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</si>
  <si>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</si>
  <si>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</si>
  <si>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</si>
  <si>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</si>
  <si>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</si>
  <si>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</si>
  <si>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</si>
  <si>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</si>
  <si>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</si>
  <si>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</si>
  <si>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</si>
  <si>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</si>
  <si>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</si>
  <si>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</si>
  <si>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</si>
  <si>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</si>
  <si>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</si>
  <si>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</si>
  <si>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</si>
  <si>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</si>
  <si>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</si>
  <si>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</si>
  <si>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</si>
  <si>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</si>
  <si>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</si>
  <si>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</si>
  <si>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</si>
  <si>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</si>
  <si>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</si>
  <si>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</si>
  <si>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</si>
  <si>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</si>
  <si>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</si>
  <si>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</si>
  <si>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</si>
  <si>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</si>
  <si>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</si>
  <si>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</si>
  <si>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</si>
  <si>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</si>
  <si>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</si>
  <si>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</si>
  <si>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</si>
  <si>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</si>
  <si>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</si>
  <si>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</si>
  <si>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</si>
  <si>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</si>
  <si>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</si>
  <si>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</si>
  <si>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</si>
  <si>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</si>
  <si>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</si>
  <si>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</si>
  <si>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</si>
  <si>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</si>
  <si>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</si>
  <si>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</si>
  <si>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</si>
  <si>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</si>
  <si>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</si>
  <si>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</si>
  <si>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</si>
  <si>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</si>
  <si>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</si>
  <si>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</si>
  <si>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</si>
  <si>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</si>
  <si>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</si>
  <si>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</si>
  <si>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</si>
  <si>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</si>
  <si>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</si>
  <si>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</si>
  <si>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</si>
  <si>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</si>
  <si>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</si>
  <si>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</si>
  <si>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</si>
  <si>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</si>
  <si>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</si>
  <si>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</si>
  <si>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</si>
  <si>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</si>
  <si>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</si>
  <si>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</si>
  <si>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</si>
  <si>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</si>
  <si>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</si>
  <si>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</si>
  <si>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</si>
  <si>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</si>
  <si>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</si>
  <si>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</si>
  <si>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</si>
  <si>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</si>
  <si>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</si>
  <si>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</si>
  <si>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</si>
  <si>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</si>
  <si>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</si>
  <si>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</si>
  <si>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</si>
  <si>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</si>
  <si>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</si>
  <si>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</si>
  <si>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</si>
  <si>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</si>
  <si>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</si>
  <si>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</si>
  <si>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</si>
  <si>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</si>
  <si>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</si>
  <si>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</si>
  <si>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</si>
  <si>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</si>
  <si>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</si>
  <si>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</si>
  <si>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</si>
  <si>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</si>
  <si>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</si>
  <si>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</si>
  <si>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</si>
  <si>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</si>
  <si>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</si>
  <si>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</si>
  <si>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</si>
  <si>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</si>
  <si>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</si>
  <si>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</si>
  <si>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</si>
  <si>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</si>
  <si>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</si>
  <si>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</si>
  <si>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</si>
  <si>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</si>
  <si>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</si>
  <si>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</si>
  <si>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</si>
  <si>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</si>
  <si>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</si>
  <si>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</si>
  <si>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</si>
  <si>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</si>
  <si>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</si>
  <si>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</si>
  <si>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</si>
  <si>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</si>
  <si>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</si>
  <si>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</si>
  <si>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</si>
  <si>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</si>
  <si>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</si>
  <si>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</si>
  <si>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</si>
  <si>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</si>
  <si>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</si>
  <si>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</si>
  <si>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</si>
  <si>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</si>
  <si>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</si>
  <si>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</si>
  <si>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</si>
  <si>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</si>
  <si>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</si>
  <si>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</si>
  <si>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</si>
  <si>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</si>
  <si>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</si>
  <si>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</si>
  <si>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</si>
  <si>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</si>
  <si>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</si>
  <si>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</si>
  <si>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</si>
  <si>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</si>
  <si>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</si>
  <si>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</si>
  <si>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</si>
  <si>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</si>
  <si>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</si>
  <si>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</si>
  <si>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</si>
  <si>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</si>
  <si>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</si>
  <si>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</si>
  <si>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</si>
  <si>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</si>
  <si>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</si>
  <si>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</si>
  <si>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</si>
  <si>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</si>
  <si>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</si>
  <si>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</si>
  <si>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</si>
  <si>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</si>
  <si>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</si>
  <si>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</si>
  <si>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</si>
  <si>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</si>
  <si>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</si>
  <si>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</si>
  <si>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</si>
  <si>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</si>
  <si>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</si>
  <si>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</si>
  <si>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</si>
  <si>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</si>
  <si>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</si>
  <si>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</si>
  <si>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</si>
  <si>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</si>
  <si>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</si>
  <si>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</si>
  <si>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</si>
  <si>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</si>
  <si>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</si>
  <si>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</si>
  <si>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</si>
  <si>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</si>
  <si>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</si>
  <si>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</si>
  <si>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</si>
  <si>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</si>
  <si>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</si>
  <si>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</si>
  <si>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</si>
  <si>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</si>
  <si>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</si>
  <si>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</si>
  <si>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</si>
  <si>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</si>
  <si>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</si>
  <si>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</si>
  <si>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</si>
  <si>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</si>
  <si>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</si>
  <si>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</si>
  <si>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</si>
  <si>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</si>
  <si>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</si>
  <si>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</si>
  <si>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</si>
  <si>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</si>
  <si>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</si>
  <si>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</si>
  <si>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</si>
  <si>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</si>
  <si>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</si>
  <si>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</si>
  <si>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</si>
  <si>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</si>
  <si>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</si>
  <si>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</si>
  <si>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</si>
  <si>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</si>
  <si>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</si>
  <si>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</si>
  <si>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</si>
  <si>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</si>
  <si>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</si>
  <si>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</si>
  <si>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</si>
  <si>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</si>
  <si>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</si>
  <si>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</si>
  <si>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</si>
  <si>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</si>
  <si>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</si>
  <si>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</si>
  <si>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</si>
  <si>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</si>
  <si>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</si>
  <si>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</si>
  <si>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</si>
  <si>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</si>
  <si>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</si>
  <si>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</si>
  <si>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</si>
  <si>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</si>
  <si>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</si>
  <si>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</si>
  <si>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</si>
  <si>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</si>
  <si>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</si>
  <si>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</si>
  <si>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</si>
  <si>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</si>
  <si>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</si>
  <si>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</si>
  <si>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</si>
  <si>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</si>
  <si>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</si>
  <si>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</si>
  <si>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</si>
  <si>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</si>
  <si>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</si>
  <si>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</si>
  <si>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</si>
  <si>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</si>
  <si>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</si>
  <si>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</si>
  <si>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</si>
  <si>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</si>
  <si>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</si>
  <si>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</si>
  <si>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</si>
  <si>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</si>
  <si>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</si>
  <si>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</si>
  <si>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</si>
  <si>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</si>
  <si>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</si>
  <si>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</si>
  <si>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</si>
  <si>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</si>
  <si>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</si>
  <si>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</si>
  <si>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</si>
  <si>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</si>
  <si>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</si>
  <si>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</si>
  <si>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</si>
  <si>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</si>
  <si>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</si>
  <si>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</si>
  <si>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</si>
  <si>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</si>
  <si>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</si>
  <si>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</si>
  <si>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</si>
  <si>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</si>
  <si>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</si>
  <si>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</si>
  <si>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</si>
  <si>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</si>
  <si>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</si>
  <si>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</si>
  <si>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</si>
  <si>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</si>
  <si>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</si>
  <si>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</si>
  <si>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</si>
  <si>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</si>
  <si>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</si>
  <si>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</si>
  <si>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</si>
  <si>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</si>
  <si>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</si>
  <si>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</si>
  <si>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</si>
  <si>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</si>
  <si>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</si>
  <si>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</si>
  <si>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</si>
  <si>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</si>
  <si>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</si>
  <si>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</si>
  <si>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</si>
  <si>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</si>
  <si>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</si>
  <si>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</si>
  <si>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</si>
  <si>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</si>
  <si>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</si>
  <si>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</si>
  <si>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</si>
  <si>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</si>
  <si>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</si>
  <si>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</si>
  <si>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</si>
  <si>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</si>
  <si>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</si>
  <si>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</si>
  <si>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</si>
  <si>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</si>
  <si>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</si>
  <si>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</si>
  <si>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</si>
  <si>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</si>
  <si>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</si>
  <si>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</si>
  <si>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</si>
  <si>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</si>
  <si>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</si>
  <si>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</si>
  <si>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</si>
  <si>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</si>
  <si>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</si>
  <si>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</si>
  <si>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</si>
  <si>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</si>
  <si>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</si>
  <si>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</si>
  <si>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</si>
  <si>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</si>
  <si>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</si>
  <si>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</si>
  <si>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</si>
  <si>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</si>
  <si>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</si>
  <si>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</si>
  <si>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</si>
  <si>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</si>
  <si>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</si>
  <si>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</si>
  <si>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</si>
  <si>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</si>
  <si>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</si>
  <si>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</si>
  <si>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</si>
  <si>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</si>
  <si>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</si>
  <si>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</si>
  <si>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</si>
  <si>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</si>
  <si>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</si>
  <si>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</si>
  <si>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</si>
  <si>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</si>
  <si>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</si>
  <si>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</si>
  <si>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</si>
  <si>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</si>
  <si>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</si>
  <si>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</si>
  <si>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</si>
  <si>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</si>
  <si>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</si>
  <si>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</si>
  <si>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</si>
  <si>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</si>
  <si>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</si>
  <si>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</si>
  <si>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</si>
  <si>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</si>
  <si>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</si>
  <si>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</si>
  <si>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</si>
  <si>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</si>
  <si>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</si>
  <si>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</si>
  <si>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</si>
  <si>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</si>
  <si>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</si>
  <si>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</si>
  <si>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</si>
  <si>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</si>
  <si>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</si>
  <si>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</si>
  <si>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</si>
  <si>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</si>
  <si>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</si>
  <si>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</si>
  <si>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</si>
  <si>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</si>
  <si>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</si>
  <si>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</si>
  <si>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</si>
  <si>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</si>
  <si>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</si>
  <si>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</si>
  <si>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</si>
  <si>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</si>
  <si>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</si>
  <si>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</si>
  <si>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</si>
  <si>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</si>
  <si>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</si>
  <si>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</si>
  <si>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</si>
  <si>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</si>
  <si>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</si>
  <si>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</si>
  <si>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</si>
  <si>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</si>
  <si>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</si>
  <si>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</si>
  <si>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</si>
  <si>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</si>
  <si>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</si>
  <si>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</si>
  <si>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</si>
  <si>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</si>
  <si>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</si>
  <si>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</si>
  <si>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</si>
  <si>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</si>
  <si>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</si>
  <si>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</si>
  <si>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</si>
  <si>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</si>
  <si>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</si>
  <si>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</si>
  <si>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</si>
  <si>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</si>
  <si>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</si>
  <si>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</si>
  <si>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</si>
  <si>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</si>
  <si>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</si>
  <si>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</si>
  <si>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</si>
  <si>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</si>
  <si>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</si>
  <si>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</si>
  <si>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</si>
  <si>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</si>
  <si>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</si>
  <si>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</si>
  <si>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</si>
  <si>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</si>
  <si>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</si>
  <si>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</si>
  <si>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</si>
  <si>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</si>
  <si>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</si>
  <si>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</si>
  <si>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</si>
  <si>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</si>
  <si>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</si>
  <si>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</si>
  <si>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</si>
  <si>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</si>
  <si>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</si>
  <si>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</si>
  <si>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</si>
  <si>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</si>
  <si>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</si>
  <si>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</si>
  <si>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</si>
  <si>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</si>
  <si>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</si>
  <si>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</si>
  <si>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</si>
  <si>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</si>
  <si>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</si>
  <si>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</si>
  <si>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</si>
  <si>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</si>
  <si>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</si>
  <si>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</si>
  <si>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</si>
  <si>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</si>
  <si>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</si>
  <si>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</si>
  <si>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</si>
  <si>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</si>
  <si>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</si>
  <si>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</si>
  <si>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</si>
  <si>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</si>
  <si>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</si>
  <si>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</si>
  <si>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</si>
  <si>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</si>
  <si>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</si>
  <si>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</si>
  <si>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</si>
  <si>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</si>
  <si>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</si>
  <si>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</si>
  <si>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</si>
  <si>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</si>
  <si>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</si>
  <si>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</si>
  <si>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</si>
  <si>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</si>
  <si>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</si>
  <si>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</si>
  <si>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</si>
  <si>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</si>
  <si>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</si>
  <si>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</si>
  <si>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</si>
  <si>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</si>
  <si>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</si>
  <si>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</si>
  <si>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</si>
  <si>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</si>
  <si>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</si>
  <si>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</si>
  <si>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</si>
  <si>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</si>
  <si>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</si>
  <si>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</si>
  <si>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</si>
  <si>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</si>
  <si>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</si>
  <si>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</si>
  <si>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</si>
  <si>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</si>
  <si>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</si>
  <si>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</si>
  <si>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</si>
  <si>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</si>
  <si>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</si>
  <si>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</si>
  <si>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</si>
  <si>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</si>
  <si>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</si>
  <si>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</si>
  <si>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</si>
  <si>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</si>
  <si>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</si>
  <si>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</si>
  <si>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</si>
  <si>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</si>
  <si>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</si>
  <si>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</si>
  <si>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</si>
  <si>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</si>
  <si>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</si>
  <si>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</si>
  <si>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</si>
  <si>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</si>
  <si>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</si>
  <si>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</si>
  <si>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</si>
  <si>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</si>
  <si>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</si>
  <si>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7.УНИКРЕДИТ БУЛБАНК АД /ЕЙЧ ВИ БИ БАНК/</t>
  </si>
  <si>
    <t>1.ОЛАЙНФАРМА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</si>
  <si>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</si>
  <si>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</si>
  <si>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</si>
  <si>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</si>
  <si>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</si>
  <si>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</si>
  <si>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</si>
  <si>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1.ЕКСТАБ КОРПОРАЦИЯ - САЩ</t>
  </si>
  <si>
    <t>2.ВИТАМИНА АД</t>
  </si>
  <si>
    <t>3.ИВАНЧИЧ И СИНОВЕ</t>
  </si>
  <si>
    <t>4.БРИЗ - ЛАТВИЯ</t>
  </si>
  <si>
    <t>5.СОФАРМА ВАРШАВА</t>
  </si>
  <si>
    <t>6.СОФАРМА УКРАЙНА</t>
  </si>
  <si>
    <t>1.МЕДИКА АД</t>
  </si>
  <si>
    <t>2.ЛАВЕНА АД</t>
  </si>
  <si>
    <t>3.ХИДРОИЗОМАТ АД</t>
  </si>
  <si>
    <t>4.ЕЛАНА АГРОКРЕДИТ АД</t>
  </si>
  <si>
    <t>5.ТОДОРОВ АД</t>
  </si>
  <si>
    <t>6.ЕКОБУЛПАК АД</t>
  </si>
  <si>
    <t>7.СОФАРМА КАЗАХСТАН</t>
  </si>
  <si>
    <t>ЗА ЦЕННИТЕ КНИЖА КАЗАХСТАН</t>
  </si>
  <si>
    <t xml:space="preserve">                                                   СПРАВКА ЗА НЕТЕКУЩИТЕ АКТИВИ </t>
  </si>
  <si>
    <t xml:space="preserve">СЧЕТОВОДЕН  БАЛАНС </t>
  </si>
  <si>
    <t xml:space="preserve">ОТЧЕТ ЗА ДОХОДИТЕ  </t>
  </si>
  <si>
    <t>ОТЧЕТ ЗА ПАРИЧНИТЕ ПОТОЦИ ПО ПРЕКИЯ МЕТОД</t>
  </si>
  <si>
    <t xml:space="preserve">СПРАВКА ЗА ВЗЕМАНИЯТА, ЗАДЪЛЖЕНИЯТА И ПРОВИЗИИТЕ </t>
  </si>
  <si>
    <t>СПРАВКА</t>
  </si>
  <si>
    <t xml:space="preserve">СПРАВКА </t>
  </si>
  <si>
    <t>01.01.-31.03.2015</t>
  </si>
  <si>
    <t>Дата на съставяне: 30.04.2015</t>
  </si>
  <si>
    <t>Отчетен период:                                      01.01. - 31.03.2015 год.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</si>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</sst>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  <numFmt numFmtId="192" formatCode="_(* #,##0_);_(* \(#,##0\);_(* &quot;-&quot;??_);_(@_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883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861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889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32747</v>
      </c>
      <c r="D11" s="413">
        <f>+'справка №5'!D9</f>
        <v>32747</v>
      </c>
      <c r="E11" s="408" t="s">
        <v>21</v>
      </c>
      <c r="F11" s="414" t="s">
        <v>22</v>
      </c>
      <c r="G11" s="415">
        <v>134798</v>
      </c>
      <c r="H11" s="415">
        <v>134798</v>
      </c>
    </row>
    <row r="12" spans="1:8" ht="15">
      <c r="A12" s="406" t="s">
        <v>23</v>
      </c>
      <c r="B12" s="412" t="s">
        <v>24</v>
      </c>
      <c r="C12" s="413">
        <f>'справка №5'!R10</f>
        <v>82887</v>
      </c>
      <c r="D12" s="413">
        <f>+'справка №5'!D10-'справка №5'!K10</f>
        <v>83845</v>
      </c>
      <c r="E12" s="408" t="s">
        <v>25</v>
      </c>
      <c r="F12" s="414" t="s">
        <v>26</v>
      </c>
      <c r="G12" s="416">
        <v>134798</v>
      </c>
      <c r="H12" s="416">
        <v>134798</v>
      </c>
    </row>
    <row r="13" spans="1:8" ht="15">
      <c r="A13" s="406" t="s">
        <v>27</v>
      </c>
      <c r="B13" s="412" t="s">
        <v>28</v>
      </c>
      <c r="C13" s="413">
        <f>'справка №5'!R11</f>
        <v>67540</v>
      </c>
      <c r="D13" s="413">
        <f>+'справка №5'!D11-'справка №5'!K11</f>
        <v>69287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9715</v>
      </c>
      <c r="D14" s="413">
        <f>+'справка №5'!D12-'справка №5'!K12</f>
        <v>9865</v>
      </c>
      <c r="E14" s="417" t="s">
        <v>33</v>
      </c>
      <c r="F14" s="414" t="s">
        <v>34</v>
      </c>
      <c r="G14" s="418">
        <v>-17378</v>
      </c>
      <c r="H14" s="418">
        <v>-17203</v>
      </c>
    </row>
    <row r="15" spans="1:8" ht="15">
      <c r="A15" s="406" t="s">
        <v>35</v>
      </c>
      <c r="B15" s="412" t="s">
        <v>36</v>
      </c>
      <c r="C15" s="413">
        <f>'справка №5'!R13</f>
        <v>4572</v>
      </c>
      <c r="D15" s="413">
        <f>+'справка №5'!D13-'справка №5'!K13</f>
        <v>4885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2773</v>
      </c>
      <c r="D16" s="413">
        <f>+'справка №5'!D14-'справка №5'!K14</f>
        <v>3044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8521</v>
      </c>
      <c r="D17" s="413">
        <f>+'справка №5'!D15</f>
        <v>7188</v>
      </c>
      <c r="E17" s="417" t="s">
        <v>45</v>
      </c>
      <c r="F17" s="420" t="s">
        <v>46</v>
      </c>
      <c r="G17" s="421">
        <f>G11+G14+G15+G16</f>
        <v>117420</v>
      </c>
      <c r="H17" s="421">
        <f>H11+H14+H15+H16</f>
        <v>117595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f>'справка №5'!R16</f>
        <v>64</v>
      </c>
      <c r="D18" s="413">
        <f>+'справка №5'!D16-'справка №5'!K16</f>
        <v>67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208819</v>
      </c>
      <c r="D19" s="426">
        <f>SUM(D11:D18)</f>
        <v>210928</v>
      </c>
      <c r="E19" s="408" t="s">
        <v>52</v>
      </c>
      <c r="F19" s="414" t="s">
        <v>53</v>
      </c>
      <c r="G19" s="415">
        <v>8785</v>
      </c>
      <c r="H19" s="415">
        <v>8785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f>'справка №5'!R18</f>
        <v>22368</v>
      </c>
      <c r="D20" s="413">
        <f>+'справка №5'!D18</f>
        <v>22368</v>
      </c>
      <c r="E20" s="408" t="s">
        <v>56</v>
      </c>
      <c r="F20" s="414" t="s">
        <v>57</v>
      </c>
      <c r="G20" s="427">
        <v>23568</v>
      </c>
      <c r="H20" s="427">
        <v>23531</v>
      </c>
    </row>
    <row r="21" spans="1:18" ht="15">
      <c r="A21" s="406" t="s">
        <v>58</v>
      </c>
      <c r="B21" s="428" t="s">
        <v>59</v>
      </c>
      <c r="C21" s="413">
        <f>'справка №5'!R19</f>
        <v>128</v>
      </c>
      <c r="D21" s="413">
        <f>+'справка №5'!D19</f>
        <v>128</v>
      </c>
      <c r="E21" s="429" t="s">
        <v>60</v>
      </c>
      <c r="F21" s="414" t="s">
        <v>61</v>
      </c>
      <c r="G21" s="430">
        <f>SUM(G22:G24)</f>
        <v>222712</v>
      </c>
      <c r="H21" s="430">
        <f>SUM(H22:H24)</f>
        <v>222712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33555</v>
      </c>
      <c r="H22" s="415">
        <v>33555</v>
      </c>
    </row>
    <row r="23" spans="1:13" ht="15">
      <c r="A23" s="406" t="s">
        <v>65</v>
      </c>
      <c r="B23" s="412" t="s">
        <v>66</v>
      </c>
      <c r="C23" s="413">
        <f>'справка №5'!R21</f>
        <v>643</v>
      </c>
      <c r="D23" s="413">
        <f>+'справка №5'!D21-'справка №5'!K21</f>
        <v>653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f>'справка №5'!R22</f>
        <v>1534</v>
      </c>
      <c r="D24" s="413">
        <f>+'справка №5'!D22-'справка №5'!K22</f>
        <v>1658</v>
      </c>
      <c r="E24" s="408" t="s">
        <v>71</v>
      </c>
      <c r="F24" s="414" t="s">
        <v>72</v>
      </c>
      <c r="G24" s="415">
        <v>189157</v>
      </c>
      <c r="H24" s="415">
        <v>189157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255065</v>
      </c>
      <c r="H25" s="421">
        <f>H19+H20+H21</f>
        <v>255028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f>'справка №5'!R24</f>
        <v>899</v>
      </c>
      <c r="D26" s="413">
        <f>+'справка №5'!D24</f>
        <v>899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3076</v>
      </c>
      <c r="D27" s="426">
        <f>SUM(D23:D26)</f>
        <v>3210</v>
      </c>
      <c r="E27" s="432" t="s">
        <v>82</v>
      </c>
      <c r="F27" s="414" t="s">
        <v>83</v>
      </c>
      <c r="G27" s="421">
        <f>SUM(G28:G30)</f>
        <v>33912</v>
      </c>
      <c r="H27" s="421">
        <f>SUM(H28:H30)</f>
        <v>7669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33912</v>
      </c>
      <c r="H28" s="415">
        <v>7669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0</v>
      </c>
      <c r="D30" s="413">
        <v>0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7216</v>
      </c>
      <c r="H31" s="415">
        <v>26257</v>
      </c>
      <c r="M31" s="165"/>
    </row>
    <row r="32" spans="1:15" ht="15">
      <c r="A32" s="406" t="s">
        <v>97</v>
      </c>
      <c r="B32" s="428" t="s">
        <v>98</v>
      </c>
      <c r="C32" s="426">
        <f>C30+C31</f>
        <v>0</v>
      </c>
      <c r="D32" s="426">
        <f>D30+D31</f>
        <v>0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41128</v>
      </c>
      <c r="H33" s="421">
        <f>H27+H31+H32</f>
        <v>33926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134509</v>
      </c>
      <c r="D34" s="426">
        <f>SUM(D35:D38)</f>
        <v>105888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f>'справка №5'!R28</f>
        <v>120124</v>
      </c>
      <c r="D35" s="413">
        <f>+'справка №5'!D28</f>
        <v>94434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413613</v>
      </c>
      <c r="H36" s="421">
        <f>H25+H17+H33</f>
        <v>406549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f>'справка №5'!R30</f>
        <v>9908</v>
      </c>
      <c r="D37" s="413">
        <f>+'справка №5'!D30</f>
        <v>7015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f>'справка №5'!R31</f>
        <v>4477</v>
      </c>
      <c r="D38" s="413">
        <f>+'справка №5'!D31</f>
        <v>4439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v>36175</v>
      </c>
      <c r="H44" s="415">
        <v>37972</v>
      </c>
    </row>
    <row r="45" spans="1:15" ht="15">
      <c r="A45" s="406" t="s">
        <v>135</v>
      </c>
      <c r="B45" s="425" t="s">
        <v>136</v>
      </c>
      <c r="C45" s="426">
        <f>C34+C39+C44</f>
        <v>134509</v>
      </c>
      <c r="D45" s="426">
        <f>D34+D39+D44</f>
        <v>105888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v>33547</v>
      </c>
      <c r="D47" s="413">
        <v>33150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25</v>
      </c>
      <c r="H48" s="415">
        <v>34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36200</v>
      </c>
      <c r="H49" s="421">
        <f>SUM(H43:H48)</f>
        <v>38006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5</v>
      </c>
      <c r="D50" s="413">
        <v>6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33552</v>
      </c>
      <c r="D51" s="426">
        <f>SUM(D47:D50)</f>
        <v>33156</v>
      </c>
      <c r="E51" s="429" t="s">
        <v>156</v>
      </c>
      <c r="F51" s="420" t="s">
        <v>157</v>
      </c>
      <c r="G51" s="415">
        <v>2469</v>
      </c>
      <c r="H51" s="415">
        <v>2387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v>4021</v>
      </c>
      <c r="H53" s="415">
        <v>4099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3903</v>
      </c>
      <c r="H54" s="415">
        <v>3968</v>
      </c>
    </row>
    <row r="55" spans="1:18" ht="25.5">
      <c r="A55" s="451" t="s">
        <v>169</v>
      </c>
      <c r="B55" s="452" t="s">
        <v>170</v>
      </c>
      <c r="C55" s="426">
        <f>C19+C20+C21+C27+C32+C45+C51+C53+C54</f>
        <v>402452</v>
      </c>
      <c r="D55" s="426">
        <f>D19+D20+D21+D27+D32+D45+D51+D53+D54</f>
        <v>375678</v>
      </c>
      <c r="E55" s="408" t="s">
        <v>171</v>
      </c>
      <c r="F55" s="441" t="s">
        <v>172</v>
      </c>
      <c r="G55" s="421">
        <f>G49+G51+G52+G53+G54</f>
        <v>46593</v>
      </c>
      <c r="H55" s="421">
        <f>H49+H51+H52+H53+H54</f>
        <v>48460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26486</v>
      </c>
      <c r="D58" s="413">
        <v>25754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f>26048+4222</f>
        <v>30270</v>
      </c>
      <c r="D59" s="413">
        <f>22282+3809</f>
        <v>26091</v>
      </c>
      <c r="E59" s="429" t="s">
        <v>180</v>
      </c>
      <c r="F59" s="414" t="s">
        <v>181</v>
      </c>
      <c r="G59" s="415">
        <v>92357</v>
      </c>
      <c r="H59" s="415">
        <v>90761</v>
      </c>
      <c r="M59" s="165"/>
    </row>
    <row r="60" spans="1:8" ht="15">
      <c r="A60" s="406" t="s">
        <v>182</v>
      </c>
      <c r="B60" s="412" t="s">
        <v>183</v>
      </c>
      <c r="C60" s="413">
        <v>276</v>
      </c>
      <c r="D60" s="413">
        <v>212</v>
      </c>
      <c r="E60" s="408" t="s">
        <v>184</v>
      </c>
      <c r="F60" s="414" t="s">
        <v>185</v>
      </c>
      <c r="G60" s="415">
        <v>7330</v>
      </c>
      <c r="H60" s="415">
        <v>7431</v>
      </c>
    </row>
    <row r="61" spans="1:18" ht="15">
      <c r="A61" s="406" t="s">
        <v>186</v>
      </c>
      <c r="B61" s="419" t="s">
        <v>187</v>
      </c>
      <c r="C61" s="413">
        <v>5934</v>
      </c>
      <c r="D61" s="413">
        <v>5303</v>
      </c>
      <c r="E61" s="417" t="s">
        <v>188</v>
      </c>
      <c r="F61" s="456" t="s">
        <v>189</v>
      </c>
      <c r="G61" s="421">
        <f>SUM(G62:G68)</f>
        <v>14523</v>
      </c>
      <c r="H61" s="421">
        <f>SUM(H62:H68)</f>
        <v>17565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v>3108</v>
      </c>
      <c r="H62" s="415">
        <v>4154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62966</v>
      </c>
      <c r="D64" s="426">
        <f>SUM(D58:D63)</f>
        <v>57360</v>
      </c>
      <c r="E64" s="408" t="s">
        <v>199</v>
      </c>
      <c r="F64" s="414" t="s">
        <v>200</v>
      </c>
      <c r="G64" s="415">
        <v>5303</v>
      </c>
      <c r="H64" s="415">
        <v>7720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v>518</v>
      </c>
      <c r="H65" s="415">
        <v>189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v>4133</v>
      </c>
      <c r="H66" s="415">
        <v>3715</v>
      </c>
    </row>
    <row r="67" spans="1:8" ht="15">
      <c r="A67" s="406" t="s">
        <v>206</v>
      </c>
      <c r="B67" s="412" t="s">
        <v>207</v>
      </c>
      <c r="C67" s="413">
        <v>74653</v>
      </c>
      <c r="D67" s="413">
        <v>99505</v>
      </c>
      <c r="E67" s="408" t="s">
        <v>208</v>
      </c>
      <c r="F67" s="414" t="s">
        <v>209</v>
      </c>
      <c r="G67" s="415">
        <v>883</v>
      </c>
      <c r="H67" s="415">
        <v>849</v>
      </c>
    </row>
    <row r="68" spans="1:8" ht="15">
      <c r="A68" s="406" t="s">
        <v>210</v>
      </c>
      <c r="B68" s="412" t="s">
        <v>211</v>
      </c>
      <c r="C68" s="413">
        <v>19663</v>
      </c>
      <c r="D68" s="413">
        <v>22375</v>
      </c>
      <c r="E68" s="408" t="s">
        <v>212</v>
      </c>
      <c r="F68" s="414" t="s">
        <v>213</v>
      </c>
      <c r="G68" s="415">
        <v>578</v>
      </c>
      <c r="H68" s="415">
        <v>938</v>
      </c>
    </row>
    <row r="69" spans="1:8" ht="15">
      <c r="A69" s="406" t="s">
        <v>214</v>
      </c>
      <c r="B69" s="412" t="s">
        <v>215</v>
      </c>
      <c r="C69" s="413">
        <v>637</v>
      </c>
      <c r="D69" s="413">
        <v>1022</v>
      </c>
      <c r="E69" s="429" t="s">
        <v>77</v>
      </c>
      <c r="F69" s="414" t="s">
        <v>216</v>
      </c>
      <c r="G69" s="415">
        <v>1269</v>
      </c>
      <c r="H69" s="415">
        <v>1151</v>
      </c>
    </row>
    <row r="70" spans="1:8" ht="15">
      <c r="A70" s="406" t="s">
        <v>217</v>
      </c>
      <c r="B70" s="412" t="s">
        <v>218</v>
      </c>
      <c r="C70" s="413">
        <v>1261</v>
      </c>
      <c r="D70" s="413">
        <v>1082</v>
      </c>
      <c r="E70" s="408" t="s">
        <v>219</v>
      </c>
      <c r="F70" s="414" t="s">
        <v>220</v>
      </c>
      <c r="G70" s="415"/>
      <c r="H70" s="415"/>
    </row>
    <row r="71" spans="1:18" ht="15">
      <c r="A71" s="406" t="s">
        <v>221</v>
      </c>
      <c r="B71" s="412" t="s">
        <v>222</v>
      </c>
      <c r="C71" s="413"/>
      <c r="D71" s="413"/>
      <c r="E71" s="432" t="s">
        <v>45</v>
      </c>
      <c r="F71" s="457" t="s">
        <v>223</v>
      </c>
      <c r="G71" s="458">
        <f>G59+G60+G61+G69+G70</f>
        <v>115479</v>
      </c>
      <c r="H71" s="458">
        <f>H59+H60+H61+H69+H70</f>
        <v>116908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v>7416</v>
      </c>
      <c r="D72" s="413">
        <v>6515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/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v>1016</v>
      </c>
      <c r="D74" s="413">
        <v>1315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104646</v>
      </c>
      <c r="D75" s="426">
        <f>SUM(D67:D74)</f>
        <v>131814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115479</v>
      </c>
      <c r="H79" s="470">
        <f>H71+H74+H75+H76</f>
        <v>116908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74</v>
      </c>
      <c r="D87" s="413">
        <v>156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2920</v>
      </c>
      <c r="D88" s="413">
        <v>3301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703</v>
      </c>
      <c r="D89" s="413">
        <v>619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3697</v>
      </c>
      <c r="D91" s="426">
        <f>SUM(D87:D90)</f>
        <v>4076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1924</v>
      </c>
      <c r="D92" s="413">
        <v>2989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173233</v>
      </c>
      <c r="D93" s="426">
        <f>D64+D75+D84+D91+D92</f>
        <v>196239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575685</v>
      </c>
      <c r="D94" s="477">
        <f>D93+D55</f>
        <v>571917</v>
      </c>
      <c r="E94" s="478" t="s">
        <v>269</v>
      </c>
      <c r="F94" s="479" t="s">
        <v>270</v>
      </c>
      <c r="G94" s="480">
        <f>G36+G39+G55+G79</f>
        <v>575685</v>
      </c>
      <c r="H94" s="480">
        <f>H36+H39+H55+H79</f>
        <v>571917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890</v>
      </c>
      <c r="B98" s="335"/>
      <c r="C98" s="609" t="s">
        <v>849</v>
      </c>
      <c r="D98" s="609"/>
      <c r="E98" s="609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9" t="s">
        <v>850</v>
      </c>
      <c r="D100" s="610"/>
      <c r="E100" s="610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3" sqref="F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887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864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1255</v>
      </c>
      <c r="G12" s="107">
        <v>38</v>
      </c>
      <c r="H12" s="107"/>
      <c r="I12" s="337">
        <f aca="true" t="shared" si="0" ref="I12:I17">F12+G12-H12</f>
        <v>1293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23525</v>
      </c>
      <c r="G17" s="93">
        <f t="shared" si="1"/>
        <v>38</v>
      </c>
      <c r="H17" s="93">
        <f t="shared" si="1"/>
        <v>0</v>
      </c>
      <c r="I17" s="337">
        <f t="shared" si="0"/>
        <v>23563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30.04.2015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H15" sqref="H15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887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865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7" t="str">
        <f>'[2]справка №1-БАЛАНС'!E3</f>
        <v>СОФАРМА АД</v>
      </c>
      <c r="D3" s="633"/>
      <c r="E3" s="63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32" t="str">
        <f>+'справка №1-БАЛАНС'!E5</f>
        <v>01.01.-31.03.2015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30.04.2015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I12" sqref="I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887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867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1201</v>
      </c>
      <c r="D12" s="107"/>
      <c r="E12" s="107"/>
      <c r="F12" s="107">
        <v>0</v>
      </c>
      <c r="G12" s="107"/>
      <c r="H12" s="107">
        <v>0</v>
      </c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1201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337">
        <f t="shared" si="0"/>
        <v>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30.04.2015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6" sqref="C16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863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118240950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118240950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30.04.2015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7" sqref="F17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887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866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3544</v>
      </c>
      <c r="G12" s="107"/>
      <c r="H12" s="107"/>
      <c r="I12" s="337">
        <f aca="true" t="shared" si="0" ref="I12:I17">F12+G12-H12</f>
        <v>3544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317531502</v>
      </c>
      <c r="D16" s="107"/>
      <c r="E16" s="107"/>
      <c r="F16" s="107">
        <v>24334</v>
      </c>
      <c r="G16" s="107"/>
      <c r="H16" s="107"/>
      <c r="I16" s="337">
        <f t="shared" si="0"/>
        <v>24334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27878</v>
      </c>
      <c r="G17" s="93">
        <f t="shared" si="1"/>
        <v>0</v>
      </c>
      <c r="H17" s="93">
        <f t="shared" si="1"/>
        <v>0</v>
      </c>
      <c r="I17" s="337">
        <f t="shared" si="0"/>
        <v>27878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30.04.2015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155"/>
  <sheetViews>
    <sheetView workbookViewId="0" topLeftCell="A46">
      <selection activeCell="C135" sqref="C135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888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7" t="str">
        <f>'[1]справка №1-БАЛАНС'!E3</f>
        <v>СОФАРМА АД</v>
      </c>
      <c r="C5" s="63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32" t="str">
        <f>+'справка №1-БАЛАНС'!E5</f>
        <v>01.01.-31.03.2015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0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2.75">
      <c r="A12" s="54" t="s">
        <v>892</v>
      </c>
      <c r="B12" s="55"/>
      <c r="C12" s="346">
        <v>1911</v>
      </c>
      <c r="D12" s="381">
        <v>0.7654</v>
      </c>
      <c r="E12" s="346"/>
      <c r="F12" s="348">
        <f aca="true" t="shared" si="0" ref="F12:F25">C12-E12</f>
        <v>1911</v>
      </c>
    </row>
    <row r="13" spans="1:6" ht="12.75">
      <c r="A13" s="54" t="s">
        <v>893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6" ht="12.75">
      <c r="A14" s="54" t="s">
        <v>894</v>
      </c>
      <c r="B14" s="55"/>
      <c r="C14" s="346">
        <v>8384</v>
      </c>
      <c r="D14" s="381">
        <v>0.9715</v>
      </c>
      <c r="E14" s="346"/>
      <c r="F14" s="348">
        <f t="shared" si="0"/>
        <v>8384</v>
      </c>
    </row>
    <row r="15" spans="1:6" ht="12.75">
      <c r="A15" s="54" t="s">
        <v>895</v>
      </c>
      <c r="B15" s="55"/>
      <c r="C15" s="346">
        <v>28508</v>
      </c>
      <c r="D15" s="381">
        <v>0.7183</v>
      </c>
      <c r="E15" s="346">
        <f>+C15</f>
        <v>28508</v>
      </c>
      <c r="F15" s="348">
        <f t="shared" si="0"/>
        <v>0</v>
      </c>
    </row>
    <row r="16" spans="1:6" ht="12.75">
      <c r="A16" s="54" t="s">
        <v>896</v>
      </c>
      <c r="B16" s="55"/>
      <c r="C16" s="346">
        <v>595</v>
      </c>
      <c r="D16" s="381">
        <v>0.4075</v>
      </c>
      <c r="E16" s="346">
        <f>+C16</f>
        <v>595</v>
      </c>
      <c r="F16" s="348">
        <f t="shared" si="0"/>
        <v>0</v>
      </c>
    </row>
    <row r="17" spans="1:6" ht="12.75">
      <c r="A17" s="54" t="s">
        <v>897</v>
      </c>
      <c r="B17" s="55"/>
      <c r="C17" s="346">
        <v>4086</v>
      </c>
      <c r="D17" s="381">
        <v>0.8009</v>
      </c>
      <c r="E17" s="346">
        <f>+C17</f>
        <v>4086</v>
      </c>
      <c r="F17" s="348">
        <f t="shared" si="0"/>
        <v>0</v>
      </c>
    </row>
    <row r="18" spans="1:6" ht="12.75">
      <c r="A18" s="54" t="s">
        <v>898</v>
      </c>
      <c r="B18" s="55"/>
      <c r="C18" s="346">
        <v>19448</v>
      </c>
      <c r="D18" s="381">
        <v>0.4999</v>
      </c>
      <c r="E18" s="346">
        <f>+C18</f>
        <v>19448</v>
      </c>
      <c r="F18" s="348">
        <f t="shared" si="0"/>
        <v>0</v>
      </c>
    </row>
    <row r="19" spans="1:6" ht="12.75">
      <c r="A19" s="54" t="s">
        <v>899</v>
      </c>
      <c r="B19" s="55"/>
      <c r="C19" s="346">
        <v>95</v>
      </c>
      <c r="D19" s="381">
        <v>0.95</v>
      </c>
      <c r="E19" s="346">
        <v>0</v>
      </c>
      <c r="F19" s="348">
        <f t="shared" si="0"/>
        <v>95</v>
      </c>
    </row>
    <row r="20" spans="1:6" ht="12.75">
      <c r="A20" s="54">
        <v>9</v>
      </c>
      <c r="B20" s="55"/>
      <c r="C20" s="346"/>
      <c r="D20" s="381"/>
      <c r="E20" s="346"/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.75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63411</v>
      </c>
      <c r="D26" s="380"/>
      <c r="E26" s="333">
        <f>SUM(E12:E25)</f>
        <v>52637</v>
      </c>
      <c r="F26" s="347">
        <f>SUM(F12:F25)</f>
        <v>10774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6" ht="16.5" customHeight="1">
      <c r="A27" s="54" t="s">
        <v>822</v>
      </c>
      <c r="B27" s="58"/>
      <c r="C27" s="333"/>
      <c r="D27" s="380"/>
      <c r="E27" s="333"/>
      <c r="F27" s="347"/>
    </row>
    <row r="28" spans="1:6" ht="12.75">
      <c r="A28" s="54" t="s">
        <v>538</v>
      </c>
      <c r="B28" s="58"/>
      <c r="C28" s="346"/>
      <c r="D28" s="381"/>
      <c r="E28" s="346"/>
      <c r="F28" s="348">
        <f aca="true" t="shared" si="1" ref="F28:F42">C28-E28</f>
        <v>0</v>
      </c>
    </row>
    <row r="29" spans="1:6" ht="12.75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6" ht="12.75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6" ht="12.75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6" ht="12.75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6" ht="12.75" customHeight="1">
      <c r="A44" s="54" t="s">
        <v>824</v>
      </c>
      <c r="B44" s="58"/>
      <c r="C44" s="333"/>
      <c r="D44" s="380"/>
      <c r="E44" s="333"/>
      <c r="F44" s="347"/>
    </row>
    <row r="45" spans="1:6" ht="12.75">
      <c r="A45" s="54" t="s">
        <v>874</v>
      </c>
      <c r="B45" s="58"/>
      <c r="C45" s="346">
        <v>9908</v>
      </c>
      <c r="D45" s="381">
        <v>0.3291</v>
      </c>
      <c r="E45" s="346">
        <f>+C45</f>
        <v>9908</v>
      </c>
      <c r="F45" s="348">
        <f aca="true" t="shared" si="2" ref="F45:F59">C45-E45</f>
        <v>0</v>
      </c>
    </row>
    <row r="46" spans="1:6" ht="12.75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6" ht="12.75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6" ht="12.75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6" ht="12.75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9908</v>
      </c>
      <c r="D60" s="380"/>
      <c r="E60" s="333">
        <f>SUM(E45:E59)</f>
        <v>9908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6" ht="18.75" customHeight="1">
      <c r="A61" s="54" t="s">
        <v>826</v>
      </c>
      <c r="B61" s="58"/>
      <c r="C61" s="333"/>
      <c r="D61" s="380"/>
      <c r="E61" s="333"/>
      <c r="F61" s="347"/>
    </row>
    <row r="62" spans="1:6" ht="12.75">
      <c r="A62" s="54" t="s">
        <v>858</v>
      </c>
      <c r="B62" s="58"/>
      <c r="C62" s="346">
        <v>1836</v>
      </c>
      <c r="D62" s="381">
        <v>0.099</v>
      </c>
      <c r="E62" s="346">
        <f>+C62</f>
        <v>1836</v>
      </c>
      <c r="F62" s="348">
        <f>C62-E62</f>
        <v>0</v>
      </c>
    </row>
    <row r="63" spans="1:6" ht="12.75">
      <c r="A63" s="54" t="s">
        <v>875</v>
      </c>
      <c r="B63" s="55"/>
      <c r="C63" s="346">
        <v>1008</v>
      </c>
      <c r="D63" s="381">
        <v>0.085</v>
      </c>
      <c r="E63" s="346">
        <f>+C63</f>
        <v>1008</v>
      </c>
      <c r="F63" s="348">
        <f>C63-E63</f>
        <v>0</v>
      </c>
    </row>
    <row r="64" spans="1:6" ht="12.75">
      <c r="A64" s="54" t="s">
        <v>876</v>
      </c>
      <c r="B64" s="55"/>
      <c r="C64" s="346">
        <v>202</v>
      </c>
      <c r="D64" s="381">
        <v>0.1065</v>
      </c>
      <c r="E64" s="346">
        <f>+C64</f>
        <v>202</v>
      </c>
      <c r="F64" s="348">
        <f>C64-E64</f>
        <v>0</v>
      </c>
    </row>
    <row r="65" spans="1:6" ht="12.75">
      <c r="A65" s="54" t="s">
        <v>877</v>
      </c>
      <c r="B65" s="55"/>
      <c r="C65" s="346">
        <v>102</v>
      </c>
      <c r="D65" s="381">
        <v>0.0195</v>
      </c>
      <c r="E65" s="346">
        <f>+C65</f>
        <v>102</v>
      </c>
      <c r="F65" s="348">
        <f>C65-E65</f>
        <v>0</v>
      </c>
    </row>
    <row r="66" spans="1:6" ht="12.75">
      <c r="A66" s="54" t="s">
        <v>878</v>
      </c>
      <c r="B66" s="55"/>
      <c r="C66" s="346">
        <v>26</v>
      </c>
      <c r="D66" s="381">
        <v>0.0471</v>
      </c>
      <c r="E66" s="346">
        <f>+C66</f>
        <v>26</v>
      </c>
      <c r="F66" s="348">
        <f>C66-E66</f>
        <v>0</v>
      </c>
    </row>
    <row r="67" spans="1:6" ht="12.75">
      <c r="A67" s="54" t="s">
        <v>879</v>
      </c>
      <c r="B67" s="58"/>
      <c r="C67" s="346">
        <v>7</v>
      </c>
      <c r="D67" s="381">
        <v>0.0148</v>
      </c>
      <c r="E67" s="346"/>
      <c r="F67" s="348">
        <f>C67-E67</f>
        <v>7</v>
      </c>
    </row>
    <row r="68" spans="1:6" ht="12.75">
      <c r="A68" s="54" t="s">
        <v>859</v>
      </c>
      <c r="B68" s="55"/>
      <c r="C68" s="346">
        <v>3</v>
      </c>
      <c r="D68" s="382">
        <v>1E-05</v>
      </c>
      <c r="E68" s="346"/>
      <c r="F68" s="348">
        <f>C68-E68</f>
        <v>3</v>
      </c>
    </row>
    <row r="69" spans="1:6" ht="12.75">
      <c r="A69" s="54"/>
      <c r="B69" s="55"/>
      <c r="C69" s="346"/>
      <c r="D69" s="381"/>
      <c r="E69" s="346"/>
      <c r="F69" s="348"/>
    </row>
    <row r="70" spans="1:6" ht="12.75">
      <c r="A70" s="54"/>
      <c r="B70" s="55"/>
      <c r="C70" s="346"/>
      <c r="D70" s="382"/>
      <c r="E70" s="346"/>
      <c r="F70" s="348"/>
    </row>
    <row r="71" spans="1:6" ht="12.75">
      <c r="A71" s="54"/>
      <c r="B71" s="55"/>
      <c r="C71" s="346"/>
      <c r="D71" s="381"/>
      <c r="E71" s="346"/>
      <c r="F71" s="348"/>
    </row>
    <row r="72" spans="1:6" ht="12.75">
      <c r="A72" s="54"/>
      <c r="B72" s="55"/>
      <c r="C72" s="346"/>
      <c r="D72" s="381"/>
      <c r="E72" s="346"/>
      <c r="F72" s="348"/>
    </row>
    <row r="73" spans="1:6" ht="12.75">
      <c r="A73" s="54"/>
      <c r="B73" s="55"/>
      <c r="C73" s="346"/>
      <c r="D73" s="381"/>
      <c r="E73" s="346"/>
      <c r="F73" s="348"/>
    </row>
    <row r="74" spans="1:6" ht="12.75">
      <c r="A74" s="54"/>
      <c r="B74" s="55"/>
      <c r="C74" s="346"/>
      <c r="D74" s="381"/>
      <c r="E74" s="346"/>
      <c r="F74" s="348"/>
    </row>
    <row r="75" spans="1:6" ht="12.75">
      <c r="A75" s="54"/>
      <c r="B75" s="55"/>
      <c r="C75" s="346"/>
      <c r="D75" s="381"/>
      <c r="E75" s="346"/>
      <c r="F75" s="348"/>
    </row>
    <row r="76" spans="1:6" ht="12.75">
      <c r="A76" s="54"/>
      <c r="B76" s="55"/>
      <c r="C76" s="346"/>
      <c r="D76" s="381"/>
      <c r="E76" s="346"/>
      <c r="F76" s="348"/>
    </row>
    <row r="77" spans="1:6" ht="12" customHeight="1">
      <c r="A77" s="54"/>
      <c r="B77" s="55"/>
      <c r="C77" s="346"/>
      <c r="D77" s="381"/>
      <c r="E77" s="346"/>
      <c r="F77" s="348"/>
    </row>
    <row r="78" spans="1:6" ht="12.75">
      <c r="A78" s="54"/>
      <c r="B78" s="55"/>
      <c r="C78" s="346"/>
      <c r="D78" s="381"/>
      <c r="E78" s="346"/>
      <c r="F78" s="348"/>
    </row>
    <row r="79" spans="1:16" ht="14.25" customHeight="1">
      <c r="A79" s="56" t="s">
        <v>827</v>
      </c>
      <c r="B79" s="57" t="s">
        <v>828</v>
      </c>
      <c r="C79" s="333">
        <f>SUM(C62:C78)</f>
        <v>3184</v>
      </c>
      <c r="D79" s="380"/>
      <c r="E79" s="333">
        <f>SUM(E62:E78)</f>
        <v>3174</v>
      </c>
      <c r="F79" s="347">
        <f>SUM(F62:F78)</f>
        <v>10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16" ht="20.25" customHeight="1">
      <c r="A80" s="59" t="s">
        <v>829</v>
      </c>
      <c r="B80" s="57" t="s">
        <v>830</v>
      </c>
      <c r="C80" s="333">
        <f>C79+C60+C43+C26</f>
        <v>76503</v>
      </c>
      <c r="D80" s="380"/>
      <c r="E80" s="333">
        <f>E79+E60+E43+E26</f>
        <v>65719</v>
      </c>
      <c r="F80" s="347">
        <f>F79+F60+F43+F26</f>
        <v>10784</v>
      </c>
      <c r="G80" s="323"/>
      <c r="H80" s="323"/>
      <c r="I80" s="323"/>
      <c r="J80" s="323"/>
      <c r="K80" s="323"/>
      <c r="L80" s="323"/>
      <c r="M80" s="323"/>
      <c r="N80" s="323"/>
      <c r="O80" s="323"/>
      <c r="P80" s="323"/>
    </row>
    <row r="81" spans="1:6" ht="15" customHeight="1">
      <c r="A81" s="52" t="s">
        <v>831</v>
      </c>
      <c r="B81" s="57"/>
      <c r="C81" s="333"/>
      <c r="D81" s="380"/>
      <c r="E81" s="333"/>
      <c r="F81" s="347"/>
    </row>
    <row r="82" spans="1:6" ht="14.25" customHeight="1">
      <c r="A82" s="54" t="s">
        <v>820</v>
      </c>
      <c r="B82" s="58"/>
      <c r="C82" s="333"/>
      <c r="D82" s="380"/>
      <c r="E82" s="333"/>
      <c r="F82" s="347"/>
    </row>
    <row r="83" spans="1:6" ht="12.75">
      <c r="A83" s="54" t="s">
        <v>868</v>
      </c>
      <c r="B83" s="55"/>
      <c r="C83" s="346">
        <v>0</v>
      </c>
      <c r="D83" s="381">
        <v>0.8</v>
      </c>
      <c r="E83" s="346"/>
      <c r="F83" s="348">
        <f aca="true" t="shared" si="3" ref="F83:F97">C83-E83</f>
        <v>0</v>
      </c>
    </row>
    <row r="84" spans="1:6" ht="12.75">
      <c r="A84" s="54" t="s">
        <v>869</v>
      </c>
      <c r="B84" s="55"/>
      <c r="C84" s="346">
        <v>3544</v>
      </c>
      <c r="D84" s="381">
        <v>0.9956</v>
      </c>
      <c r="E84" s="346"/>
      <c r="F84" s="348">
        <f t="shared" si="3"/>
        <v>3544</v>
      </c>
    </row>
    <row r="85" spans="1:6" ht="12.75">
      <c r="A85" s="54" t="s">
        <v>870</v>
      </c>
      <c r="B85" s="55"/>
      <c r="C85" s="346">
        <v>5739</v>
      </c>
      <c r="D85" s="381">
        <v>0.51</v>
      </c>
      <c r="E85" s="346"/>
      <c r="F85" s="348">
        <f t="shared" si="3"/>
        <v>5739</v>
      </c>
    </row>
    <row r="86" spans="1:6" ht="12.75">
      <c r="A86" s="54" t="s">
        <v>871</v>
      </c>
      <c r="B86" s="55"/>
      <c r="C86" s="346">
        <v>22270</v>
      </c>
      <c r="D86" s="381">
        <v>0.6613</v>
      </c>
      <c r="E86" s="346"/>
      <c r="F86" s="348">
        <f t="shared" si="3"/>
        <v>22270</v>
      </c>
    </row>
    <row r="87" spans="1:6" ht="12.75">
      <c r="A87" s="54" t="s">
        <v>872</v>
      </c>
      <c r="B87" s="55"/>
      <c r="C87" s="346">
        <v>323</v>
      </c>
      <c r="D87" s="381">
        <v>1</v>
      </c>
      <c r="E87" s="346"/>
      <c r="F87" s="348">
        <f t="shared" si="3"/>
        <v>323</v>
      </c>
    </row>
    <row r="88" spans="1:6" ht="12.75">
      <c r="A88" s="54" t="s">
        <v>873</v>
      </c>
      <c r="B88" s="55"/>
      <c r="C88" s="346">
        <v>24335</v>
      </c>
      <c r="D88" s="381">
        <v>1</v>
      </c>
      <c r="E88" s="346"/>
      <c r="F88" s="348">
        <f t="shared" si="3"/>
        <v>24335</v>
      </c>
    </row>
    <row r="89" spans="1:6" ht="12.75">
      <c r="A89" s="54" t="s">
        <v>880</v>
      </c>
      <c r="B89" s="55"/>
      <c r="C89" s="346">
        <v>502</v>
      </c>
      <c r="D89" s="381">
        <v>1</v>
      </c>
      <c r="E89" s="346"/>
      <c r="F89" s="348">
        <f t="shared" si="3"/>
        <v>502</v>
      </c>
    </row>
    <row r="90" spans="1:6" ht="12.75">
      <c r="A90" s="54">
        <v>8</v>
      </c>
      <c r="B90" s="55"/>
      <c r="C90" s="346"/>
      <c r="D90" s="381"/>
      <c r="E90" s="346"/>
      <c r="F90" s="348">
        <f t="shared" si="3"/>
        <v>0</v>
      </c>
    </row>
    <row r="91" spans="1:6" ht="12" customHeight="1">
      <c r="A91" s="54">
        <v>9</v>
      </c>
      <c r="B91" s="55"/>
      <c r="C91" s="346"/>
      <c r="D91" s="381"/>
      <c r="E91" s="346"/>
      <c r="F91" s="348">
        <f t="shared" si="3"/>
        <v>0</v>
      </c>
    </row>
    <row r="92" spans="1:6" ht="12.75">
      <c r="A92" s="54">
        <v>10</v>
      </c>
      <c r="B92" s="55"/>
      <c r="C92" s="346"/>
      <c r="D92" s="381"/>
      <c r="E92" s="346"/>
      <c r="F92" s="348">
        <f t="shared" si="3"/>
        <v>0</v>
      </c>
    </row>
    <row r="93" spans="1:6" ht="12.75">
      <c r="A93" s="54">
        <v>11</v>
      </c>
      <c r="B93" s="55"/>
      <c r="C93" s="346"/>
      <c r="D93" s="381"/>
      <c r="E93" s="346"/>
      <c r="F93" s="348">
        <f t="shared" si="3"/>
        <v>0</v>
      </c>
    </row>
    <row r="94" spans="1:6" ht="12.75">
      <c r="A94" s="54">
        <v>12</v>
      </c>
      <c r="B94" s="55"/>
      <c r="C94" s="346"/>
      <c r="D94" s="381"/>
      <c r="E94" s="346"/>
      <c r="F94" s="348">
        <f t="shared" si="3"/>
        <v>0</v>
      </c>
    </row>
    <row r="95" spans="1:9" ht="12.75">
      <c r="A95" s="54">
        <v>13</v>
      </c>
      <c r="B95" s="55"/>
      <c r="C95" s="346"/>
      <c r="D95" s="381"/>
      <c r="E95" s="346"/>
      <c r="F95" s="348">
        <f t="shared" si="3"/>
        <v>0</v>
      </c>
      <c r="I95" s="383"/>
    </row>
    <row r="96" spans="1:6" ht="12" customHeight="1">
      <c r="A96" s="54">
        <v>14</v>
      </c>
      <c r="B96" s="55"/>
      <c r="C96" s="346"/>
      <c r="D96" s="381"/>
      <c r="E96" s="346"/>
      <c r="F96" s="348">
        <f t="shared" si="3"/>
        <v>0</v>
      </c>
    </row>
    <row r="97" spans="1:6" ht="12.75">
      <c r="A97" s="54">
        <v>15</v>
      </c>
      <c r="B97" s="55"/>
      <c r="C97" s="346"/>
      <c r="D97" s="381"/>
      <c r="E97" s="346"/>
      <c r="F97" s="348">
        <f t="shared" si="3"/>
        <v>0</v>
      </c>
    </row>
    <row r="98" spans="1:16" ht="15" customHeight="1">
      <c r="A98" s="56" t="s">
        <v>559</v>
      </c>
      <c r="B98" s="57" t="s">
        <v>832</v>
      </c>
      <c r="C98" s="333">
        <f>SUM(C83:C97)</f>
        <v>56713</v>
      </c>
      <c r="D98" s="380"/>
      <c r="E98" s="333">
        <f>SUM(E83:E97)</f>
        <v>0</v>
      </c>
      <c r="F98" s="347">
        <f>SUM(F83:F97)</f>
        <v>56713</v>
      </c>
      <c r="G98" s="323"/>
      <c r="H98" s="323"/>
      <c r="I98" s="323"/>
      <c r="J98" s="323"/>
      <c r="K98" s="323"/>
      <c r="L98" s="323"/>
      <c r="M98" s="323"/>
      <c r="N98" s="323"/>
      <c r="O98" s="323"/>
      <c r="P98" s="323"/>
    </row>
    <row r="99" spans="1:6" ht="15.75" customHeight="1">
      <c r="A99" s="54" t="s">
        <v>822</v>
      </c>
      <c r="B99" s="58"/>
      <c r="C99" s="333"/>
      <c r="D99" s="380"/>
      <c r="E99" s="333"/>
      <c r="F99" s="347"/>
    </row>
    <row r="100" spans="1:6" ht="12.75">
      <c r="A100" s="54" t="s">
        <v>538</v>
      </c>
      <c r="B100" s="58"/>
      <c r="C100" s="346"/>
      <c r="D100" s="381"/>
      <c r="E100" s="346"/>
      <c r="F100" s="348">
        <f aca="true" t="shared" si="4" ref="F100:F114">C100-E100</f>
        <v>0</v>
      </c>
    </row>
    <row r="101" spans="1:6" ht="12.75">
      <c r="A101" s="54" t="s">
        <v>541</v>
      </c>
      <c r="B101" s="58"/>
      <c r="C101" s="346"/>
      <c r="D101" s="381"/>
      <c r="E101" s="346"/>
      <c r="F101" s="348">
        <f t="shared" si="4"/>
        <v>0</v>
      </c>
    </row>
    <row r="102" spans="1:6" ht="12.75">
      <c r="A102" s="54" t="s">
        <v>544</v>
      </c>
      <c r="B102" s="58"/>
      <c r="C102" s="346"/>
      <c r="D102" s="381"/>
      <c r="E102" s="346"/>
      <c r="F102" s="348">
        <f t="shared" si="4"/>
        <v>0</v>
      </c>
    </row>
    <row r="103" spans="1:6" ht="12.75">
      <c r="A103" s="54" t="s">
        <v>547</v>
      </c>
      <c r="B103" s="58"/>
      <c r="C103" s="346"/>
      <c r="D103" s="381"/>
      <c r="E103" s="346"/>
      <c r="F103" s="348">
        <f t="shared" si="4"/>
        <v>0</v>
      </c>
    </row>
    <row r="104" spans="1:6" ht="12.75">
      <c r="A104" s="54">
        <v>5</v>
      </c>
      <c r="B104" s="55"/>
      <c r="C104" s="346"/>
      <c r="D104" s="381"/>
      <c r="E104" s="346"/>
      <c r="F104" s="348">
        <f t="shared" si="4"/>
        <v>0</v>
      </c>
    </row>
    <row r="105" spans="1:6" ht="12.75">
      <c r="A105" s="54">
        <v>6</v>
      </c>
      <c r="B105" s="55"/>
      <c r="C105" s="346"/>
      <c r="D105" s="381"/>
      <c r="E105" s="346"/>
      <c r="F105" s="348">
        <f t="shared" si="4"/>
        <v>0</v>
      </c>
    </row>
    <row r="106" spans="1:6" ht="12.75">
      <c r="A106" s="54">
        <v>7</v>
      </c>
      <c r="B106" s="55"/>
      <c r="C106" s="346"/>
      <c r="D106" s="381"/>
      <c r="E106" s="346"/>
      <c r="F106" s="348">
        <f t="shared" si="4"/>
        <v>0</v>
      </c>
    </row>
    <row r="107" spans="1:6" ht="12.75">
      <c r="A107" s="54">
        <v>8</v>
      </c>
      <c r="B107" s="55"/>
      <c r="C107" s="346"/>
      <c r="D107" s="381"/>
      <c r="E107" s="346"/>
      <c r="F107" s="348">
        <f t="shared" si="4"/>
        <v>0</v>
      </c>
    </row>
    <row r="108" spans="1:6" ht="12" customHeight="1">
      <c r="A108" s="54">
        <v>9</v>
      </c>
      <c r="B108" s="55"/>
      <c r="C108" s="346"/>
      <c r="D108" s="381"/>
      <c r="E108" s="346"/>
      <c r="F108" s="348">
        <f t="shared" si="4"/>
        <v>0</v>
      </c>
    </row>
    <row r="109" spans="1:6" ht="12.75">
      <c r="A109" s="54">
        <v>10</v>
      </c>
      <c r="B109" s="55"/>
      <c r="C109" s="346"/>
      <c r="D109" s="381"/>
      <c r="E109" s="346"/>
      <c r="F109" s="348">
        <f t="shared" si="4"/>
        <v>0</v>
      </c>
    </row>
    <row r="110" spans="1:6" ht="12.75">
      <c r="A110" s="54">
        <v>11</v>
      </c>
      <c r="B110" s="55"/>
      <c r="C110" s="346"/>
      <c r="D110" s="381"/>
      <c r="E110" s="346"/>
      <c r="F110" s="348">
        <f t="shared" si="4"/>
        <v>0</v>
      </c>
    </row>
    <row r="111" spans="1:6" ht="12.75">
      <c r="A111" s="54">
        <v>12</v>
      </c>
      <c r="B111" s="55"/>
      <c r="C111" s="346"/>
      <c r="D111" s="381"/>
      <c r="E111" s="346"/>
      <c r="F111" s="348">
        <f t="shared" si="4"/>
        <v>0</v>
      </c>
    </row>
    <row r="112" spans="1:6" ht="12.75">
      <c r="A112" s="54">
        <v>13</v>
      </c>
      <c r="B112" s="55"/>
      <c r="C112" s="346"/>
      <c r="D112" s="381"/>
      <c r="E112" s="346"/>
      <c r="F112" s="348">
        <f t="shared" si="4"/>
        <v>0</v>
      </c>
    </row>
    <row r="113" spans="1:6" ht="12" customHeight="1">
      <c r="A113" s="54">
        <v>14</v>
      </c>
      <c r="B113" s="55"/>
      <c r="C113" s="346"/>
      <c r="D113" s="381"/>
      <c r="E113" s="346"/>
      <c r="F113" s="348">
        <f t="shared" si="4"/>
        <v>0</v>
      </c>
    </row>
    <row r="114" spans="1:6" ht="12.75">
      <c r="A114" s="54">
        <v>15</v>
      </c>
      <c r="B114" s="55"/>
      <c r="C114" s="346"/>
      <c r="D114" s="381"/>
      <c r="E114" s="346"/>
      <c r="F114" s="348">
        <f t="shared" si="4"/>
        <v>0</v>
      </c>
    </row>
    <row r="115" spans="1:16" ht="11.25" customHeight="1">
      <c r="A115" s="56" t="s">
        <v>576</v>
      </c>
      <c r="B115" s="57" t="s">
        <v>833</v>
      </c>
      <c r="C115" s="333">
        <f>SUM(C100:C114)</f>
        <v>0</v>
      </c>
      <c r="D115" s="380"/>
      <c r="E115" s="333">
        <f>SUM(E100:E114)</f>
        <v>0</v>
      </c>
      <c r="F115" s="347">
        <f>SUM(F100:F114)</f>
        <v>0</v>
      </c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</row>
    <row r="116" spans="1:6" ht="15" customHeight="1">
      <c r="A116" s="54" t="s">
        <v>824</v>
      </c>
      <c r="B116" s="58"/>
      <c r="C116" s="333"/>
      <c r="D116" s="380"/>
      <c r="E116" s="333"/>
      <c r="F116" s="347"/>
    </row>
    <row r="117" spans="1:6" ht="12.75">
      <c r="A117" s="54" t="s">
        <v>538</v>
      </c>
      <c r="B117" s="58"/>
      <c r="C117" s="346"/>
      <c r="D117" s="381"/>
      <c r="E117" s="346"/>
      <c r="F117" s="348">
        <f aca="true" t="shared" si="5" ref="F117:F131">C117-E117</f>
        <v>0</v>
      </c>
    </row>
    <row r="118" spans="1:6" ht="12.75">
      <c r="A118" s="54" t="s">
        <v>541</v>
      </c>
      <c r="B118" s="58"/>
      <c r="C118" s="346"/>
      <c r="D118" s="381"/>
      <c r="E118" s="346"/>
      <c r="F118" s="348">
        <f t="shared" si="5"/>
        <v>0</v>
      </c>
    </row>
    <row r="119" spans="1:6" ht="12.75">
      <c r="A119" s="54" t="s">
        <v>544</v>
      </c>
      <c r="B119" s="58"/>
      <c r="C119" s="346"/>
      <c r="D119" s="381"/>
      <c r="E119" s="346"/>
      <c r="F119" s="348">
        <f t="shared" si="5"/>
        <v>0</v>
      </c>
    </row>
    <row r="120" spans="1:6" ht="12.75">
      <c r="A120" s="54" t="s">
        <v>547</v>
      </c>
      <c r="B120" s="58"/>
      <c r="C120" s="346"/>
      <c r="D120" s="381"/>
      <c r="E120" s="346"/>
      <c r="F120" s="348">
        <f t="shared" si="5"/>
        <v>0</v>
      </c>
    </row>
    <row r="121" spans="1:6" ht="12.75">
      <c r="A121" s="54">
        <v>5</v>
      </c>
      <c r="B121" s="55"/>
      <c r="C121" s="346"/>
      <c r="D121" s="381"/>
      <c r="E121" s="346"/>
      <c r="F121" s="348">
        <f t="shared" si="5"/>
        <v>0</v>
      </c>
    </row>
    <row r="122" spans="1:6" ht="12.75">
      <c r="A122" s="54">
        <v>6</v>
      </c>
      <c r="B122" s="55"/>
      <c r="C122" s="346"/>
      <c r="D122" s="381"/>
      <c r="E122" s="346"/>
      <c r="F122" s="348">
        <f t="shared" si="5"/>
        <v>0</v>
      </c>
    </row>
    <row r="123" spans="1:6" ht="12.75">
      <c r="A123" s="54">
        <v>7</v>
      </c>
      <c r="B123" s="55"/>
      <c r="C123" s="346"/>
      <c r="D123" s="381"/>
      <c r="E123" s="346"/>
      <c r="F123" s="348">
        <f t="shared" si="5"/>
        <v>0</v>
      </c>
    </row>
    <row r="124" spans="1:6" ht="12.75">
      <c r="A124" s="54">
        <v>8</v>
      </c>
      <c r="B124" s="55"/>
      <c r="C124" s="346"/>
      <c r="D124" s="381"/>
      <c r="E124" s="346"/>
      <c r="F124" s="348">
        <f t="shared" si="5"/>
        <v>0</v>
      </c>
    </row>
    <row r="125" spans="1:6" ht="12" customHeight="1">
      <c r="A125" s="54">
        <v>9</v>
      </c>
      <c r="B125" s="55"/>
      <c r="C125" s="346"/>
      <c r="D125" s="381"/>
      <c r="E125" s="346"/>
      <c r="F125" s="348">
        <f t="shared" si="5"/>
        <v>0</v>
      </c>
    </row>
    <row r="126" spans="1:6" ht="12.75">
      <c r="A126" s="54">
        <v>10</v>
      </c>
      <c r="B126" s="55"/>
      <c r="C126" s="346"/>
      <c r="D126" s="381"/>
      <c r="E126" s="346"/>
      <c r="F126" s="348">
        <f t="shared" si="5"/>
        <v>0</v>
      </c>
    </row>
    <row r="127" spans="1:6" ht="12.75">
      <c r="A127" s="54">
        <v>11</v>
      </c>
      <c r="B127" s="55"/>
      <c r="C127" s="346"/>
      <c r="D127" s="381"/>
      <c r="E127" s="346"/>
      <c r="F127" s="348">
        <f t="shared" si="5"/>
        <v>0</v>
      </c>
    </row>
    <row r="128" spans="1:6" ht="12.75">
      <c r="A128" s="54">
        <v>12</v>
      </c>
      <c r="B128" s="55"/>
      <c r="C128" s="346"/>
      <c r="D128" s="381"/>
      <c r="E128" s="346"/>
      <c r="F128" s="348">
        <f t="shared" si="5"/>
        <v>0</v>
      </c>
    </row>
    <row r="129" spans="1:6" ht="12.75">
      <c r="A129" s="54">
        <v>13</v>
      </c>
      <c r="B129" s="55"/>
      <c r="C129" s="346"/>
      <c r="D129" s="381"/>
      <c r="E129" s="346"/>
      <c r="F129" s="348">
        <f t="shared" si="5"/>
        <v>0</v>
      </c>
    </row>
    <row r="130" spans="1:6" ht="12" customHeight="1">
      <c r="A130" s="54">
        <v>14</v>
      </c>
      <c r="B130" s="55"/>
      <c r="C130" s="346"/>
      <c r="D130" s="381"/>
      <c r="E130" s="346"/>
      <c r="F130" s="348">
        <f t="shared" si="5"/>
        <v>0</v>
      </c>
    </row>
    <row r="131" spans="1:6" ht="12.75">
      <c r="A131" s="54">
        <v>15</v>
      </c>
      <c r="B131" s="55"/>
      <c r="C131" s="346"/>
      <c r="D131" s="381"/>
      <c r="E131" s="346"/>
      <c r="F131" s="348">
        <f t="shared" si="5"/>
        <v>0</v>
      </c>
    </row>
    <row r="132" spans="1:16" ht="15.75" customHeight="1">
      <c r="A132" s="56" t="s">
        <v>595</v>
      </c>
      <c r="B132" s="57" t="s">
        <v>834</v>
      </c>
      <c r="C132" s="333">
        <f>SUM(C117:C131)</f>
        <v>0</v>
      </c>
      <c r="D132" s="380"/>
      <c r="E132" s="333">
        <f>SUM(E117:E131)</f>
        <v>0</v>
      </c>
      <c r="F132" s="347">
        <f>SUM(F117:F131)</f>
        <v>0</v>
      </c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</row>
    <row r="133" spans="1:6" ht="12.75" customHeight="1">
      <c r="A133" s="54" t="s">
        <v>826</v>
      </c>
      <c r="B133" s="58"/>
      <c r="C133" s="333"/>
      <c r="D133" s="380"/>
      <c r="E133" s="333"/>
      <c r="F133" s="347"/>
    </row>
    <row r="134" spans="1:6" ht="12.75">
      <c r="A134" s="54" t="s">
        <v>860</v>
      </c>
      <c r="B134" s="58"/>
      <c r="C134" s="346">
        <v>1293</v>
      </c>
      <c r="D134" s="381">
        <v>0.0077</v>
      </c>
      <c r="E134" s="346">
        <f>+C134</f>
        <v>1293</v>
      </c>
      <c r="F134" s="348">
        <f aca="true" t="shared" si="6" ref="F134:F148">C134-E134</f>
        <v>0</v>
      </c>
    </row>
    <row r="135" spans="1:6" ht="12.75">
      <c r="A135" s="54" t="s">
        <v>541</v>
      </c>
      <c r="B135" s="58"/>
      <c r="C135" s="346"/>
      <c r="D135" s="381"/>
      <c r="E135" s="346"/>
      <c r="F135" s="348">
        <f t="shared" si="6"/>
        <v>0</v>
      </c>
    </row>
    <row r="136" spans="1:6" ht="12.75">
      <c r="A136" s="54" t="s">
        <v>544</v>
      </c>
      <c r="B136" s="58"/>
      <c r="C136" s="346"/>
      <c r="D136" s="381"/>
      <c r="E136" s="346"/>
      <c r="F136" s="348">
        <f t="shared" si="6"/>
        <v>0</v>
      </c>
    </row>
    <row r="137" spans="1:6" ht="12.75">
      <c r="A137" s="54" t="s">
        <v>547</v>
      </c>
      <c r="B137" s="58"/>
      <c r="C137" s="346"/>
      <c r="D137" s="381"/>
      <c r="E137" s="346"/>
      <c r="F137" s="348">
        <f t="shared" si="6"/>
        <v>0</v>
      </c>
    </row>
    <row r="138" spans="1:6" ht="12.75">
      <c r="A138" s="54">
        <v>5</v>
      </c>
      <c r="B138" s="55"/>
      <c r="C138" s="346"/>
      <c r="D138" s="381"/>
      <c r="E138" s="346"/>
      <c r="F138" s="348">
        <f t="shared" si="6"/>
        <v>0</v>
      </c>
    </row>
    <row r="139" spans="1:6" ht="12.75">
      <c r="A139" s="54">
        <v>6</v>
      </c>
      <c r="B139" s="55"/>
      <c r="C139" s="346"/>
      <c r="D139" s="381"/>
      <c r="E139" s="346"/>
      <c r="F139" s="348">
        <f t="shared" si="6"/>
        <v>0</v>
      </c>
    </row>
    <row r="140" spans="1:6" ht="12.75">
      <c r="A140" s="54">
        <v>7</v>
      </c>
      <c r="B140" s="55"/>
      <c r="C140" s="346"/>
      <c r="D140" s="381"/>
      <c r="E140" s="346"/>
      <c r="F140" s="348">
        <f t="shared" si="6"/>
        <v>0</v>
      </c>
    </row>
    <row r="141" spans="1:6" ht="12.75">
      <c r="A141" s="54">
        <v>8</v>
      </c>
      <c r="B141" s="55"/>
      <c r="C141" s="346"/>
      <c r="D141" s="381"/>
      <c r="E141" s="346"/>
      <c r="F141" s="348">
        <f t="shared" si="6"/>
        <v>0</v>
      </c>
    </row>
    <row r="142" spans="1:6" ht="12" customHeight="1">
      <c r="A142" s="54">
        <v>9</v>
      </c>
      <c r="B142" s="55"/>
      <c r="C142" s="346"/>
      <c r="D142" s="381"/>
      <c r="E142" s="346"/>
      <c r="F142" s="348">
        <f t="shared" si="6"/>
        <v>0</v>
      </c>
    </row>
    <row r="143" spans="1:6" ht="12.75">
      <c r="A143" s="54">
        <v>10</v>
      </c>
      <c r="B143" s="55"/>
      <c r="C143" s="346"/>
      <c r="D143" s="381"/>
      <c r="E143" s="346"/>
      <c r="F143" s="348">
        <f t="shared" si="6"/>
        <v>0</v>
      </c>
    </row>
    <row r="144" spans="1:6" ht="12.75">
      <c r="A144" s="54">
        <v>11</v>
      </c>
      <c r="B144" s="55"/>
      <c r="C144" s="346"/>
      <c r="D144" s="381"/>
      <c r="E144" s="346"/>
      <c r="F144" s="348">
        <f t="shared" si="6"/>
        <v>0</v>
      </c>
    </row>
    <row r="145" spans="1:6" ht="12.75">
      <c r="A145" s="54">
        <v>12</v>
      </c>
      <c r="B145" s="55"/>
      <c r="C145" s="346"/>
      <c r="D145" s="381"/>
      <c r="E145" s="346"/>
      <c r="F145" s="348">
        <f t="shared" si="6"/>
        <v>0</v>
      </c>
    </row>
    <row r="146" spans="1:6" ht="12.75">
      <c r="A146" s="54">
        <v>13</v>
      </c>
      <c r="B146" s="55"/>
      <c r="C146" s="346"/>
      <c r="D146" s="381"/>
      <c r="E146" s="346"/>
      <c r="F146" s="348">
        <f t="shared" si="6"/>
        <v>0</v>
      </c>
    </row>
    <row r="147" spans="1:6" ht="12" customHeight="1">
      <c r="A147" s="54">
        <v>14</v>
      </c>
      <c r="B147" s="55"/>
      <c r="C147" s="346"/>
      <c r="D147" s="381"/>
      <c r="E147" s="346"/>
      <c r="F147" s="348">
        <f t="shared" si="6"/>
        <v>0</v>
      </c>
    </row>
    <row r="148" spans="1:6" ht="12.75">
      <c r="A148" s="54">
        <v>15</v>
      </c>
      <c r="B148" s="55"/>
      <c r="C148" s="346"/>
      <c r="D148" s="381"/>
      <c r="E148" s="346"/>
      <c r="F148" s="348">
        <f t="shared" si="6"/>
        <v>0</v>
      </c>
    </row>
    <row r="149" spans="1:16" ht="17.25" customHeight="1">
      <c r="A149" s="56" t="s">
        <v>827</v>
      </c>
      <c r="B149" s="57" t="s">
        <v>835</v>
      </c>
      <c r="C149" s="333">
        <f>SUM(C134:C148)</f>
        <v>1293</v>
      </c>
      <c r="D149" s="333"/>
      <c r="E149" s="333">
        <f>SUM(E134:E148)</f>
        <v>1293</v>
      </c>
      <c r="F149" s="347">
        <f>SUM(F134:F148)</f>
        <v>0</v>
      </c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</row>
    <row r="150" spans="1:16" ht="19.5" customHeight="1">
      <c r="A150" s="59" t="s">
        <v>836</v>
      </c>
      <c r="B150" s="57" t="s">
        <v>837</v>
      </c>
      <c r="C150" s="333">
        <f>C149+C132+C115+C98</f>
        <v>58006</v>
      </c>
      <c r="D150" s="333"/>
      <c r="E150" s="333">
        <f>E149+E132+E115+E98</f>
        <v>1293</v>
      </c>
      <c r="F150" s="347">
        <f>F149+F132+F115+F98</f>
        <v>56713</v>
      </c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</row>
    <row r="151" spans="1:6" ht="19.5" customHeight="1">
      <c r="A151" s="60"/>
      <c r="B151" s="61"/>
      <c r="C151" s="62"/>
      <c r="D151" s="62"/>
      <c r="E151" s="62"/>
      <c r="F151" s="62"/>
    </row>
    <row r="152" spans="1:6" ht="12.75">
      <c r="A152" s="315" t="str">
        <f>'справка №7'!A30</f>
        <v>Дата на съставяне: 30.04.2015</v>
      </c>
      <c r="B152" s="349"/>
      <c r="C152" s="643" t="s">
        <v>851</v>
      </c>
      <c r="D152" s="643"/>
      <c r="E152" s="643"/>
      <c r="F152" s="643"/>
    </row>
    <row r="153" spans="1:6" ht="12.75">
      <c r="A153" s="63"/>
      <c r="B153" s="64"/>
      <c r="C153" s="63"/>
      <c r="D153" s="63"/>
      <c r="E153" s="63"/>
      <c r="F153" s="63"/>
    </row>
    <row r="154" spans="1:6" ht="12.75">
      <c r="A154" s="63"/>
      <c r="B154" s="64"/>
      <c r="C154" s="643" t="s">
        <v>852</v>
      </c>
      <c r="D154" s="643"/>
      <c r="E154" s="643"/>
      <c r="F154" s="643"/>
    </row>
    <row r="155" spans="3:5" ht="12.75">
      <c r="C155" s="63"/>
      <c r="E155" s="63"/>
    </row>
  </sheetData>
  <sheetProtection/>
  <mergeCells count="5">
    <mergeCell ref="C154:F154"/>
    <mergeCell ref="C152:F152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F97 C134:F148 C100:F114 C117:F131 C12:F25 C45:F59 C28:F42 C62:F7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B45" sqref="B45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884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3" t="s">
        <v>1</v>
      </c>
      <c r="G2" s="613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01.01.-31.03.2015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15574</v>
      </c>
      <c r="D9" s="496">
        <v>18741</v>
      </c>
      <c r="E9" s="494" t="s">
        <v>281</v>
      </c>
      <c r="F9" s="497" t="s">
        <v>282</v>
      </c>
      <c r="G9" s="498">
        <v>40498</v>
      </c>
      <c r="H9" s="498">
        <v>51124</v>
      </c>
    </row>
    <row r="10" spans="1:8" ht="12">
      <c r="A10" s="494" t="s">
        <v>283</v>
      </c>
      <c r="B10" s="495" t="s">
        <v>284</v>
      </c>
      <c r="C10" s="496">
        <v>11116</v>
      </c>
      <c r="D10" s="496">
        <v>13642</v>
      </c>
      <c r="E10" s="494" t="s">
        <v>285</v>
      </c>
      <c r="F10" s="497" t="s">
        <v>286</v>
      </c>
      <c r="G10" s="498">
        <v>558</v>
      </c>
      <c r="H10" s="498">
        <v>354</v>
      </c>
    </row>
    <row r="11" spans="1:8" ht="12">
      <c r="A11" s="494" t="s">
        <v>287</v>
      </c>
      <c r="B11" s="495" t="s">
        <v>288</v>
      </c>
      <c r="C11" s="496">
        <v>3787</v>
      </c>
      <c r="D11" s="496">
        <v>5115</v>
      </c>
      <c r="E11" s="499" t="s">
        <v>289</v>
      </c>
      <c r="F11" s="497" t="s">
        <v>290</v>
      </c>
      <c r="G11" s="498">
        <v>774</v>
      </c>
      <c r="H11" s="498">
        <v>950</v>
      </c>
    </row>
    <row r="12" spans="1:8" ht="12">
      <c r="A12" s="494" t="s">
        <v>291</v>
      </c>
      <c r="B12" s="495" t="s">
        <v>292</v>
      </c>
      <c r="C12" s="496">
        <v>7641</v>
      </c>
      <c r="D12" s="496">
        <v>7315</v>
      </c>
      <c r="E12" s="499" t="s">
        <v>77</v>
      </c>
      <c r="F12" s="497" t="s">
        <v>293</v>
      </c>
      <c r="G12" s="498">
        <v>2155</v>
      </c>
      <c r="H12" s="498">
        <v>1747</v>
      </c>
    </row>
    <row r="13" spans="1:18" ht="12">
      <c r="A13" s="494" t="s">
        <v>294</v>
      </c>
      <c r="B13" s="495" t="s">
        <v>295</v>
      </c>
      <c r="C13" s="496">
        <v>1898</v>
      </c>
      <c r="D13" s="496">
        <v>1846</v>
      </c>
      <c r="E13" s="500" t="s">
        <v>50</v>
      </c>
      <c r="F13" s="501" t="s">
        <v>296</v>
      </c>
      <c r="G13" s="490">
        <f>SUM(G9:G12)</f>
        <v>43985</v>
      </c>
      <c r="H13" s="490">
        <f>SUM(H9:H12)</f>
        <v>54175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2257</v>
      </c>
      <c r="D14" s="496">
        <v>1953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-5672</v>
      </c>
      <c r="D15" s="504">
        <v>-4139</v>
      </c>
      <c r="E15" s="491" t="s">
        <v>301</v>
      </c>
      <c r="F15" s="505" t="s">
        <v>302</v>
      </c>
      <c r="G15" s="498">
        <v>85</v>
      </c>
      <c r="H15" s="498">
        <v>45</v>
      </c>
    </row>
    <row r="16" spans="1:8" ht="12">
      <c r="A16" s="494" t="s">
        <v>303</v>
      </c>
      <c r="B16" s="495" t="s">
        <v>304</v>
      </c>
      <c r="C16" s="504">
        <v>-1276</v>
      </c>
      <c r="D16" s="504">
        <v>579</v>
      </c>
      <c r="E16" s="494" t="s">
        <v>305</v>
      </c>
      <c r="F16" s="502" t="s">
        <v>306</v>
      </c>
      <c r="G16" s="506"/>
      <c r="H16" s="506"/>
    </row>
    <row r="17" spans="1:8" ht="12">
      <c r="A17" s="507" t="s">
        <v>307</v>
      </c>
      <c r="B17" s="495" t="s">
        <v>308</v>
      </c>
      <c r="C17" s="508">
        <v>1</v>
      </c>
      <c r="D17" s="508"/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35325</v>
      </c>
      <c r="D19" s="510">
        <f>SUM(D9:D15)+D16</f>
        <v>45052</v>
      </c>
      <c r="E19" s="511" t="s">
        <v>313</v>
      </c>
      <c r="F19" s="502" t="s">
        <v>314</v>
      </c>
      <c r="G19" s="498">
        <v>793</v>
      </c>
      <c r="H19" s="498">
        <v>713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/>
      <c r="H20" s="498"/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68</v>
      </c>
      <c r="H21" s="498">
        <v>2772</v>
      </c>
    </row>
    <row r="22" spans="1:8" ht="24">
      <c r="A22" s="489" t="s">
        <v>320</v>
      </c>
      <c r="B22" s="514" t="s">
        <v>321</v>
      </c>
      <c r="C22" s="496">
        <v>769</v>
      </c>
      <c r="D22" s="496">
        <v>1028</v>
      </c>
      <c r="E22" s="511" t="s">
        <v>322</v>
      </c>
      <c r="F22" s="502" t="s">
        <v>323</v>
      </c>
      <c r="G22" s="498"/>
      <c r="H22" s="498"/>
    </row>
    <row r="23" spans="1:8" ht="24">
      <c r="A23" s="494" t="s">
        <v>324</v>
      </c>
      <c r="B23" s="514" t="s">
        <v>325</v>
      </c>
      <c r="C23" s="496"/>
      <c r="D23" s="496"/>
      <c r="E23" s="494" t="s">
        <v>326</v>
      </c>
      <c r="F23" s="502" t="s">
        <v>327</v>
      </c>
      <c r="G23" s="498"/>
      <c r="H23" s="498"/>
    </row>
    <row r="24" spans="1:18" ht="12">
      <c r="A24" s="494" t="s">
        <v>328</v>
      </c>
      <c r="B24" s="514" t="s">
        <v>329</v>
      </c>
      <c r="C24" s="496">
        <v>794</v>
      </c>
      <c r="D24" s="496">
        <v>20</v>
      </c>
      <c r="E24" s="500" t="s">
        <v>102</v>
      </c>
      <c r="F24" s="505" t="s">
        <v>330</v>
      </c>
      <c r="G24" s="490">
        <f>SUM(G19:G23)</f>
        <v>861</v>
      </c>
      <c r="H24" s="490">
        <f>SUM(H19:H23)</f>
        <v>3485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59</v>
      </c>
      <c r="D25" s="496">
        <v>36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1622</v>
      </c>
      <c r="D26" s="510">
        <f>SUM(D22:D25)</f>
        <v>1084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36947</v>
      </c>
      <c r="D28" s="493">
        <f>D26+D19</f>
        <v>46136</v>
      </c>
      <c r="E28" s="487" t="s">
        <v>335</v>
      </c>
      <c r="F28" s="505" t="s">
        <v>336</v>
      </c>
      <c r="G28" s="490">
        <f>G13+G15+G24</f>
        <v>44931</v>
      </c>
      <c r="H28" s="490">
        <f>H13+H15+H24</f>
        <v>57705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7984</v>
      </c>
      <c r="D30" s="493">
        <f>IF((H28-D28)&gt;0,H28-D28,0)</f>
        <v>11569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36947</v>
      </c>
      <c r="D33" s="510">
        <f>D28-D31+D32</f>
        <v>46136</v>
      </c>
      <c r="E33" s="487" t="s">
        <v>349</v>
      </c>
      <c r="F33" s="505" t="s">
        <v>350</v>
      </c>
      <c r="G33" s="516">
        <f>G32-G31+G28</f>
        <v>44931</v>
      </c>
      <c r="H33" s="516">
        <f>H32-H31+H28</f>
        <v>57705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7984</v>
      </c>
      <c r="D34" s="493">
        <f>IF((H33-D33)&gt;0,H33-D33,0)</f>
        <v>11569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768</v>
      </c>
      <c r="D35" s="510">
        <f>D36+D37+D38</f>
        <v>1121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768</v>
      </c>
      <c r="D36" s="496">
        <v>1121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7216</v>
      </c>
      <c r="D39" s="529">
        <f>+IF((H33-D33-D35)&gt;0,H33-D33-D35,0)</f>
        <v>10448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7216</v>
      </c>
      <c r="D41" s="488">
        <f>IF(H39=0,IF(D39-D40&gt;0,D39-D40+H40,0),IF(H39-H40&lt;0,H40-H39+D39,0))</f>
        <v>10448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44931</v>
      </c>
      <c r="D42" s="535">
        <f>D33+D35+D39</f>
        <v>57705</v>
      </c>
      <c r="E42" s="534" t="s">
        <v>376</v>
      </c>
      <c r="F42" s="528" t="s">
        <v>377</v>
      </c>
      <c r="G42" s="516">
        <f>G39+G33</f>
        <v>44931</v>
      </c>
      <c r="H42" s="516">
        <f>H39+H33</f>
        <v>57705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42124</v>
      </c>
      <c r="C44" s="329" t="s">
        <v>811</v>
      </c>
      <c r="D44" s="611"/>
      <c r="E44" s="611"/>
      <c r="F44" s="611"/>
      <c r="G44" s="611"/>
      <c r="H44" s="611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2"/>
      <c r="E46" s="612"/>
      <c r="F46" s="612"/>
      <c r="G46" s="612"/>
      <c r="H46" s="612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C46" sqref="C46: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885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01.01.-31.03.2015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48956</v>
      </c>
      <c r="D10" s="544">
        <v>49049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-31030</v>
      </c>
      <c r="D11" s="544">
        <v>-34429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-8684</v>
      </c>
      <c r="D13" s="544">
        <v>-8509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-1560</v>
      </c>
      <c r="D14" s="544">
        <v>376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-1020</v>
      </c>
      <c r="D15" s="544">
        <v>-1792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-650</v>
      </c>
      <c r="D17" s="544">
        <v>-809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57</v>
      </c>
      <c r="D18" s="544">
        <v>-30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-17</v>
      </c>
      <c r="D19" s="544">
        <v>-424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6052</v>
      </c>
      <c r="D20" s="541">
        <f>SUM(D10:D19)</f>
        <v>3432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-329</v>
      </c>
      <c r="D22" s="544">
        <v>-2562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88</v>
      </c>
      <c r="D23" s="544">
        <v>10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-3865</v>
      </c>
      <c r="D24" s="544">
        <v>-2975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2426</v>
      </c>
      <c r="D25" s="544">
        <v>2345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291</v>
      </c>
      <c r="D26" s="544">
        <v>76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-4539</v>
      </c>
      <c r="D27" s="544">
        <v>-5872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92</v>
      </c>
      <c r="D28" s="544">
        <v>4261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0</v>
      </c>
      <c r="D29" s="544">
        <v>0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-5836</v>
      </c>
      <c r="D32" s="541">
        <f>SUM(D22:D31)</f>
        <v>-4717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/>
      <c r="D34" s="544"/>
      <c r="E34" s="142"/>
      <c r="F34" s="143"/>
    </row>
    <row r="35" spans="1:6" ht="12">
      <c r="A35" s="545" t="s">
        <v>430</v>
      </c>
      <c r="B35" s="543" t="s">
        <v>431</v>
      </c>
      <c r="C35" s="544">
        <v>-175</v>
      </c>
      <c r="D35" s="544">
        <v>-385</v>
      </c>
      <c r="E35" s="142"/>
      <c r="F35" s="143"/>
    </row>
    <row r="36" spans="1:6" ht="12">
      <c r="A36" s="542" t="s">
        <v>432</v>
      </c>
      <c r="B36" s="543" t="s">
        <v>433</v>
      </c>
      <c r="C36" s="544">
        <v>4627</v>
      </c>
      <c r="D36" s="544">
        <v>18261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-4777</v>
      </c>
      <c r="D37" s="544">
        <v>-22276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-19</v>
      </c>
      <c r="D38" s="544">
        <v>-40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-326</v>
      </c>
      <c r="D39" s="544">
        <v>-514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-2</v>
      </c>
      <c r="D40" s="544">
        <v>-3</v>
      </c>
      <c r="E40" s="142"/>
      <c r="F40" s="143"/>
    </row>
    <row r="41" spans="1:7" ht="12">
      <c r="A41" s="542" t="s">
        <v>442</v>
      </c>
      <c r="B41" s="543" t="s">
        <v>443</v>
      </c>
      <c r="C41" s="544"/>
      <c r="D41" s="544">
        <v>2267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-672</v>
      </c>
      <c r="D42" s="541">
        <f>SUM(D34:D41)</f>
        <v>-2690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-456</v>
      </c>
      <c r="D43" s="541">
        <f>D42+D32+D20</f>
        <v>-3975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3478</v>
      </c>
      <c r="D44" s="541">
        <v>8693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3022</v>
      </c>
      <c r="D45" s="541">
        <f>D43+D44</f>
        <v>4718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2994</v>
      </c>
      <c r="D46" s="553">
        <v>4677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28</v>
      </c>
      <c r="D47" s="553">
        <v>41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30.04.2015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4"/>
      <c r="D50" s="614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4"/>
      <c r="D52" s="614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7">
      <selection activeCell="I29" sqref="I29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7" t="str">
        <f>'справка №1-БАЛАНС'!E3</f>
        <v>СОФАРМА АД</v>
      </c>
      <c r="D3" s="618"/>
      <c r="E3" s="618"/>
      <c r="F3" s="618"/>
      <c r="G3" s="618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7" t="str">
        <f>'справка №1-БАЛАНС'!E4</f>
        <v> НЕКОНСОЛИДИРАН</v>
      </c>
      <c r="D4" s="617"/>
      <c r="E4" s="619"/>
      <c r="F4" s="617"/>
      <c r="G4" s="617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7" t="str">
        <f>'справка №1-БАЛАНС'!E5</f>
        <v>01.01.-31.03.2015</v>
      </c>
      <c r="D5" s="618"/>
      <c r="E5" s="618"/>
      <c r="F5" s="618"/>
      <c r="G5" s="618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117595</v>
      </c>
      <c r="D11" s="584">
        <f>'справка №1-БАЛАНС'!H19</f>
        <v>8785</v>
      </c>
      <c r="E11" s="584">
        <f>'справка №1-БАЛАНС'!H20</f>
        <v>23531</v>
      </c>
      <c r="F11" s="584">
        <f>'справка №1-БАЛАНС'!H22</f>
        <v>33555</v>
      </c>
      <c r="G11" s="584">
        <f>'справка №1-БАЛАНС'!H23</f>
        <v>0</v>
      </c>
      <c r="H11" s="585">
        <f>'справка №1-БАЛАНС'!H24</f>
        <v>189157</v>
      </c>
      <c r="I11" s="584">
        <f>'справка №1-БАЛАНС'!H28+'справка №1-БАЛАНС'!H31</f>
        <v>33926</v>
      </c>
      <c r="J11" s="584">
        <f>'справка №1-БАЛАНС'!H29+'справка №1-БАЛАНС'!H32</f>
        <v>0</v>
      </c>
      <c r="K11" s="585"/>
      <c r="L11" s="586">
        <f>SUM(C11:K11)</f>
        <v>406549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117595</v>
      </c>
      <c r="D15" s="589">
        <f aca="true" t="shared" si="2" ref="D15:M15">D11+D12</f>
        <v>8785</v>
      </c>
      <c r="E15" s="589">
        <f t="shared" si="2"/>
        <v>23531</v>
      </c>
      <c r="F15" s="589">
        <f t="shared" si="2"/>
        <v>33555</v>
      </c>
      <c r="G15" s="589">
        <f t="shared" si="2"/>
        <v>0</v>
      </c>
      <c r="H15" s="589">
        <f t="shared" si="2"/>
        <v>189157</v>
      </c>
      <c r="I15" s="589">
        <f t="shared" si="2"/>
        <v>33926</v>
      </c>
      <c r="J15" s="589">
        <f t="shared" si="2"/>
        <v>0</v>
      </c>
      <c r="K15" s="589">
        <f t="shared" si="2"/>
        <v>0</v>
      </c>
      <c r="L15" s="586">
        <f t="shared" si="1"/>
        <v>406549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7216</v>
      </c>
      <c r="J16" s="595">
        <f>+'справка №1-БАЛАНС'!G32</f>
        <v>0</v>
      </c>
      <c r="K16" s="585"/>
      <c r="L16" s="586">
        <f t="shared" si="1"/>
        <v>7216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0</v>
      </c>
      <c r="G17" s="596">
        <f t="shared" si="3"/>
        <v>0</v>
      </c>
      <c r="H17" s="596">
        <f t="shared" si="3"/>
        <v>0</v>
      </c>
      <c r="I17" s="596">
        <f t="shared" si="3"/>
        <v>0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37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37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37</v>
      </c>
      <c r="F25" s="599"/>
      <c r="G25" s="599"/>
      <c r="H25" s="599"/>
      <c r="I25" s="599"/>
      <c r="J25" s="599"/>
      <c r="K25" s="599"/>
      <c r="L25" s="586">
        <f t="shared" si="1"/>
        <v>37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-175</v>
      </c>
      <c r="D28" s="585"/>
      <c r="E28" s="585"/>
      <c r="F28" s="585"/>
      <c r="G28" s="585"/>
      <c r="H28" s="585"/>
      <c r="I28" s="585">
        <v>-14</v>
      </c>
      <c r="J28" s="585"/>
      <c r="K28" s="585"/>
      <c r="L28" s="586">
        <f t="shared" si="1"/>
        <v>-189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117420</v>
      </c>
      <c r="D29" s="587">
        <f aca="true" t="shared" si="6" ref="D29:M29">D17+D20+D21+D24+D28+D27+D15+D16</f>
        <v>8785</v>
      </c>
      <c r="E29" s="587">
        <f t="shared" si="6"/>
        <v>23568</v>
      </c>
      <c r="F29" s="587">
        <f t="shared" si="6"/>
        <v>33555</v>
      </c>
      <c r="G29" s="587">
        <f t="shared" si="6"/>
        <v>0</v>
      </c>
      <c r="H29" s="587">
        <f t="shared" si="6"/>
        <v>189157</v>
      </c>
      <c r="I29" s="587">
        <f t="shared" si="6"/>
        <v>41128</v>
      </c>
      <c r="J29" s="587">
        <f t="shared" si="6"/>
        <v>0</v>
      </c>
      <c r="K29" s="587">
        <f t="shared" si="6"/>
        <v>0</v>
      </c>
      <c r="L29" s="586">
        <f t="shared" si="1"/>
        <v>413613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117420</v>
      </c>
      <c r="D32" s="587">
        <f t="shared" si="7"/>
        <v>8785</v>
      </c>
      <c r="E32" s="587">
        <f t="shared" si="7"/>
        <v>23568</v>
      </c>
      <c r="F32" s="587">
        <f t="shared" si="7"/>
        <v>33555</v>
      </c>
      <c r="G32" s="587">
        <f t="shared" si="7"/>
        <v>0</v>
      </c>
      <c r="H32" s="587">
        <f t="shared" si="7"/>
        <v>189157</v>
      </c>
      <c r="I32" s="587">
        <f t="shared" si="7"/>
        <v>41128</v>
      </c>
      <c r="J32" s="587">
        <f t="shared" si="7"/>
        <v>0</v>
      </c>
      <c r="K32" s="587">
        <f t="shared" si="7"/>
        <v>0</v>
      </c>
      <c r="L32" s="586">
        <f t="shared" si="1"/>
        <v>413613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30.04.2015</v>
      </c>
      <c r="B35" s="27"/>
      <c r="C35" s="17"/>
      <c r="D35" s="616" t="s">
        <v>811</v>
      </c>
      <c r="E35" s="616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R40" sqref="R40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882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30" t="s">
        <v>380</v>
      </c>
      <c r="B2" s="603"/>
      <c r="C2" s="367"/>
      <c r="D2" s="367"/>
      <c r="E2" s="617" t="str">
        <f>+'справка №1-БАЛАНС'!E3</f>
        <v>СОФАРМА АД</v>
      </c>
      <c r="F2" s="631"/>
      <c r="G2" s="631"/>
      <c r="H2" s="367"/>
      <c r="I2" s="239"/>
      <c r="J2" s="239"/>
      <c r="K2" s="239"/>
      <c r="L2" s="239"/>
      <c r="M2" s="606" t="s">
        <v>1</v>
      </c>
      <c r="N2" s="602"/>
      <c r="O2" s="602"/>
      <c r="P2" s="607">
        <f>+'справка №2-ОТЧЕТ ЗА ДОХОДИТE'!H2</f>
        <v>831902088</v>
      </c>
      <c r="Q2" s="607"/>
      <c r="R2" s="204"/>
    </row>
    <row r="3" spans="1:18" ht="15">
      <c r="A3" s="630" t="s">
        <v>4</v>
      </c>
      <c r="B3" s="603"/>
      <c r="C3" s="368"/>
      <c r="D3" s="368"/>
      <c r="E3" s="632" t="str">
        <f>+'справка №1-БАЛАНС'!E5</f>
        <v>01.01.-31.03.2015</v>
      </c>
      <c r="F3" s="633"/>
      <c r="G3" s="633"/>
      <c r="H3" s="241"/>
      <c r="I3" s="241"/>
      <c r="J3" s="241"/>
      <c r="K3" s="241"/>
      <c r="L3" s="241"/>
      <c r="M3" s="608" t="s">
        <v>3</v>
      </c>
      <c r="N3" s="608"/>
      <c r="O3" s="360"/>
      <c r="P3" s="629">
        <f>+'справка №2-ОТЧЕТ ЗА ДОХОДИТE'!H3</f>
        <v>684</v>
      </c>
      <c r="Q3" s="629"/>
      <c r="R3" s="205"/>
    </row>
    <row r="4" spans="1:18" ht="12.75">
      <c r="A4" s="234" t="s">
        <v>518</v>
      </c>
      <c r="B4" s="240"/>
      <c r="C4" s="240"/>
      <c r="D4" s="241"/>
      <c r="E4" s="620"/>
      <c r="F4" s="621"/>
      <c r="G4" s="621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22" t="s">
        <v>460</v>
      </c>
      <c r="B5" s="623"/>
      <c r="C5" s="626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4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4" t="s">
        <v>524</v>
      </c>
      <c r="R5" s="604" t="s">
        <v>525</v>
      </c>
    </row>
    <row r="6" spans="1:18" s="32" customFormat="1" ht="48">
      <c r="A6" s="624"/>
      <c r="B6" s="625"/>
      <c r="C6" s="627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5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5"/>
      <c r="R6" s="605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32747</v>
      </c>
      <c r="E9" s="179"/>
      <c r="F9" s="179"/>
      <c r="G9" s="79">
        <f>D9+E9-F9</f>
        <v>32747</v>
      </c>
      <c r="H9" s="69"/>
      <c r="I9" s="69"/>
      <c r="J9" s="79">
        <f>G9+H9-I9</f>
        <v>32747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32747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98652</v>
      </c>
      <c r="E10" s="179"/>
      <c r="F10" s="179"/>
      <c r="G10" s="79">
        <f aca="true" t="shared" si="2" ref="G10:G39">D10+E10-F10</f>
        <v>98652</v>
      </c>
      <c r="H10" s="69"/>
      <c r="I10" s="69"/>
      <c r="J10" s="79">
        <f aca="true" t="shared" si="3" ref="J10:J39">G10+H10-I10</f>
        <v>98652</v>
      </c>
      <c r="K10" s="69">
        <v>14807</v>
      </c>
      <c r="L10" s="69">
        <v>958</v>
      </c>
      <c r="M10" s="69"/>
      <c r="N10" s="79">
        <f aca="true" t="shared" si="4" ref="N10:N39">K10+L10-M10</f>
        <v>15765</v>
      </c>
      <c r="O10" s="69"/>
      <c r="P10" s="69"/>
      <c r="Q10" s="79">
        <f t="shared" si="0"/>
        <v>15765</v>
      </c>
      <c r="R10" s="79">
        <f t="shared" si="1"/>
        <v>82887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f>130283+7564+24</f>
        <v>137871</v>
      </c>
      <c r="E11" s="179">
        <f>118+87</f>
        <v>205</v>
      </c>
      <c r="F11" s="179">
        <v>5</v>
      </c>
      <c r="G11" s="79">
        <f t="shared" si="2"/>
        <v>138071</v>
      </c>
      <c r="H11" s="69"/>
      <c r="I11" s="69"/>
      <c r="J11" s="79">
        <f t="shared" si="3"/>
        <v>138071</v>
      </c>
      <c r="K11" s="69">
        <v>68584</v>
      </c>
      <c r="L11" s="69">
        <v>1947</v>
      </c>
      <c r="M11" s="69"/>
      <c r="N11" s="79">
        <f t="shared" si="4"/>
        <v>70531</v>
      </c>
      <c r="O11" s="69"/>
      <c r="P11" s="69"/>
      <c r="Q11" s="79">
        <f t="shared" si="0"/>
        <v>70531</v>
      </c>
      <c r="R11" s="79">
        <f t="shared" si="1"/>
        <v>67540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f>11909+202</f>
        <v>12111</v>
      </c>
      <c r="E12" s="179"/>
      <c r="F12" s="179"/>
      <c r="G12" s="79">
        <f t="shared" si="2"/>
        <v>12111</v>
      </c>
      <c r="H12" s="69"/>
      <c r="I12" s="69"/>
      <c r="J12" s="79">
        <f t="shared" si="3"/>
        <v>12111</v>
      </c>
      <c r="K12" s="69">
        <f>2117+129</f>
        <v>2246</v>
      </c>
      <c r="L12" s="69">
        <v>150</v>
      </c>
      <c r="M12" s="69"/>
      <c r="N12" s="79">
        <f t="shared" si="4"/>
        <v>2396</v>
      </c>
      <c r="O12" s="69"/>
      <c r="P12" s="69"/>
      <c r="Q12" s="79">
        <f t="shared" si="0"/>
        <v>2396</v>
      </c>
      <c r="R12" s="79">
        <f t="shared" si="1"/>
        <v>9715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f>11708+1191</f>
        <v>12899</v>
      </c>
      <c r="E13" s="179"/>
      <c r="F13" s="179">
        <v>226</v>
      </c>
      <c r="G13" s="79">
        <f t="shared" si="2"/>
        <v>12673</v>
      </c>
      <c r="H13" s="69"/>
      <c r="I13" s="69"/>
      <c r="J13" s="79">
        <f t="shared" si="3"/>
        <v>12673</v>
      </c>
      <c r="K13" s="69">
        <f>7581+433</f>
        <v>8014</v>
      </c>
      <c r="L13" s="69">
        <f>292+17</f>
        <v>309</v>
      </c>
      <c r="M13" s="69">
        <v>222</v>
      </c>
      <c r="N13" s="79">
        <f t="shared" si="4"/>
        <v>8101</v>
      </c>
      <c r="O13" s="69"/>
      <c r="P13" s="69"/>
      <c r="Q13" s="79">
        <f t="shared" si="0"/>
        <v>8101</v>
      </c>
      <c r="R13" s="79">
        <f t="shared" si="1"/>
        <v>4572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f>10239+779</f>
        <v>11018</v>
      </c>
      <c r="E14" s="179">
        <v>20</v>
      </c>
      <c r="F14" s="179"/>
      <c r="G14" s="79">
        <f t="shared" si="2"/>
        <v>11038</v>
      </c>
      <c r="H14" s="69"/>
      <c r="I14" s="69"/>
      <c r="J14" s="79">
        <f t="shared" si="3"/>
        <v>11038</v>
      </c>
      <c r="K14" s="69">
        <f>7514+460</f>
        <v>7974</v>
      </c>
      <c r="L14" s="69">
        <v>291</v>
      </c>
      <c r="M14" s="69"/>
      <c r="N14" s="79">
        <f t="shared" si="4"/>
        <v>8265</v>
      </c>
      <c r="O14" s="69"/>
      <c r="P14" s="69"/>
      <c r="Q14" s="79">
        <f t="shared" si="0"/>
        <v>8265</v>
      </c>
      <c r="R14" s="79">
        <f t="shared" si="1"/>
        <v>2773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f>7159+29</f>
        <v>7188</v>
      </c>
      <c r="E15" s="179">
        <v>1427</v>
      </c>
      <c r="F15" s="179">
        <v>94</v>
      </c>
      <c r="G15" s="79">
        <f t="shared" si="2"/>
        <v>8521</v>
      </c>
      <c r="H15" s="354"/>
      <c r="I15" s="354"/>
      <c r="J15" s="79">
        <f t="shared" si="3"/>
        <v>8521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8521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134</v>
      </c>
      <c r="E16" s="179"/>
      <c r="F16" s="179"/>
      <c r="G16" s="79">
        <f t="shared" si="2"/>
        <v>134</v>
      </c>
      <c r="H16" s="69"/>
      <c r="I16" s="69"/>
      <c r="J16" s="79">
        <f t="shared" si="3"/>
        <v>134</v>
      </c>
      <c r="K16" s="69">
        <v>67</v>
      </c>
      <c r="L16" s="69">
        <v>3</v>
      </c>
      <c r="M16" s="69"/>
      <c r="N16" s="79">
        <f t="shared" si="4"/>
        <v>70</v>
      </c>
      <c r="O16" s="69"/>
      <c r="P16" s="69"/>
      <c r="Q16" s="79">
        <f aca="true" t="shared" si="5" ref="Q16:Q25">N16+O16-P16</f>
        <v>70</v>
      </c>
      <c r="R16" s="79">
        <f aca="true" t="shared" si="6" ref="R16:R25">J16-Q16</f>
        <v>64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312620</v>
      </c>
      <c r="E17" s="184">
        <f>SUM(E9:E16)</f>
        <v>1652</v>
      </c>
      <c r="F17" s="184">
        <f>SUM(F9:F16)</f>
        <v>325</v>
      </c>
      <c r="G17" s="79">
        <f t="shared" si="2"/>
        <v>313947</v>
      </c>
      <c r="H17" s="80">
        <f>SUM(H9:H16)</f>
        <v>0</v>
      </c>
      <c r="I17" s="80">
        <f>SUM(I9:I16)</f>
        <v>0</v>
      </c>
      <c r="J17" s="79">
        <f t="shared" si="3"/>
        <v>313947</v>
      </c>
      <c r="K17" s="80">
        <f>SUM(K9:K16)</f>
        <v>101692</v>
      </c>
      <c r="L17" s="80">
        <f>SUM(L9:L16)</f>
        <v>3658</v>
      </c>
      <c r="M17" s="80">
        <f>SUM(M9:M16)</f>
        <v>222</v>
      </c>
      <c r="N17" s="79">
        <f t="shared" si="4"/>
        <v>105128</v>
      </c>
      <c r="O17" s="80">
        <f>SUM(O9:O16)</f>
        <v>0</v>
      </c>
      <c r="P17" s="80">
        <f>SUM(P9:P16)</f>
        <v>0</v>
      </c>
      <c r="Q17" s="79">
        <f t="shared" si="5"/>
        <v>105128</v>
      </c>
      <c r="R17" s="79">
        <f t="shared" si="6"/>
        <v>208819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22368</v>
      </c>
      <c r="E18" s="177"/>
      <c r="F18" s="177"/>
      <c r="G18" s="79">
        <f t="shared" si="2"/>
        <v>22368</v>
      </c>
      <c r="H18" s="67"/>
      <c r="I18" s="67"/>
      <c r="J18" s="79">
        <f t="shared" si="3"/>
        <v>22368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22368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128</v>
      </c>
      <c r="E19" s="179"/>
      <c r="F19" s="179"/>
      <c r="G19" s="79">
        <f t="shared" si="2"/>
        <v>128</v>
      </c>
      <c r="H19" s="67"/>
      <c r="I19" s="67"/>
      <c r="J19" s="79">
        <f t="shared" si="3"/>
        <v>128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128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1869</v>
      </c>
      <c r="E21" s="179">
        <v>49</v>
      </c>
      <c r="F21" s="179"/>
      <c r="G21" s="79">
        <f t="shared" si="2"/>
        <v>1918</v>
      </c>
      <c r="H21" s="69"/>
      <c r="I21" s="69"/>
      <c r="J21" s="79">
        <f t="shared" si="3"/>
        <v>1918</v>
      </c>
      <c r="K21" s="69">
        <v>1216</v>
      </c>
      <c r="L21" s="69">
        <v>59</v>
      </c>
      <c r="M21" s="69"/>
      <c r="N21" s="79">
        <f t="shared" si="4"/>
        <v>1275</v>
      </c>
      <c r="O21" s="69"/>
      <c r="P21" s="69"/>
      <c r="Q21" s="79">
        <f t="shared" si="5"/>
        <v>1275</v>
      </c>
      <c r="R21" s="79">
        <f t="shared" si="6"/>
        <v>643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4154</v>
      </c>
      <c r="E22" s="179"/>
      <c r="F22" s="179"/>
      <c r="G22" s="79">
        <f t="shared" si="2"/>
        <v>4154</v>
      </c>
      <c r="H22" s="69"/>
      <c r="I22" s="69"/>
      <c r="J22" s="79">
        <f t="shared" si="3"/>
        <v>4154</v>
      </c>
      <c r="K22" s="69">
        <v>2496</v>
      </c>
      <c r="L22" s="69">
        <v>124</v>
      </c>
      <c r="M22" s="69"/>
      <c r="N22" s="79">
        <f t="shared" si="4"/>
        <v>2620</v>
      </c>
      <c r="O22" s="69"/>
      <c r="P22" s="69"/>
      <c r="Q22" s="79">
        <f t="shared" si="5"/>
        <v>2620</v>
      </c>
      <c r="R22" s="79">
        <f t="shared" si="6"/>
        <v>1534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f>131+768</f>
        <v>899</v>
      </c>
      <c r="E24" s="179"/>
      <c r="F24" s="179"/>
      <c r="G24" s="79">
        <f t="shared" si="2"/>
        <v>899</v>
      </c>
      <c r="H24" s="69"/>
      <c r="I24" s="69"/>
      <c r="J24" s="79">
        <f t="shared" si="3"/>
        <v>899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899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6922</v>
      </c>
      <c r="E25" s="180">
        <f aca="true" t="shared" si="7" ref="E25:P25">SUM(E21:E24)</f>
        <v>49</v>
      </c>
      <c r="F25" s="180">
        <f t="shared" si="7"/>
        <v>0</v>
      </c>
      <c r="G25" s="71">
        <f t="shared" si="2"/>
        <v>6971</v>
      </c>
      <c r="H25" s="70">
        <f t="shared" si="7"/>
        <v>0</v>
      </c>
      <c r="I25" s="70">
        <f t="shared" si="7"/>
        <v>0</v>
      </c>
      <c r="J25" s="71">
        <f t="shared" si="3"/>
        <v>6971</v>
      </c>
      <c r="K25" s="70">
        <f t="shared" si="7"/>
        <v>3712</v>
      </c>
      <c r="L25" s="70">
        <f t="shared" si="7"/>
        <v>183</v>
      </c>
      <c r="M25" s="70">
        <f t="shared" si="7"/>
        <v>0</v>
      </c>
      <c r="N25" s="71">
        <f t="shared" si="4"/>
        <v>3895</v>
      </c>
      <c r="O25" s="70">
        <f t="shared" si="7"/>
        <v>0</v>
      </c>
      <c r="P25" s="70">
        <f t="shared" si="7"/>
        <v>0</v>
      </c>
      <c r="Q25" s="71">
        <f t="shared" si="5"/>
        <v>3895</v>
      </c>
      <c r="R25" s="71">
        <f t="shared" si="6"/>
        <v>3076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105888</v>
      </c>
      <c r="E27" s="182">
        <f aca="true" t="shared" si="8" ref="E27:P27">SUM(E28:E31)</f>
        <v>28583</v>
      </c>
      <c r="F27" s="182">
        <f t="shared" si="8"/>
        <v>0</v>
      </c>
      <c r="G27" s="76">
        <f t="shared" si="2"/>
        <v>134471</v>
      </c>
      <c r="H27" s="75">
        <f t="shared" si="8"/>
        <v>38</v>
      </c>
      <c r="I27" s="75">
        <f t="shared" si="8"/>
        <v>0</v>
      </c>
      <c r="J27" s="76">
        <f t="shared" si="3"/>
        <v>134509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134509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94434</v>
      </c>
      <c r="E28" s="179">
        <v>25690</v>
      </c>
      <c r="F28" s="179"/>
      <c r="G28" s="79">
        <f t="shared" si="2"/>
        <v>120124</v>
      </c>
      <c r="H28" s="69"/>
      <c r="I28" s="69"/>
      <c r="J28" s="79">
        <f t="shared" si="3"/>
        <v>120124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120124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>
        <v>7015</v>
      </c>
      <c r="E30" s="179">
        <v>2893</v>
      </c>
      <c r="F30" s="179"/>
      <c r="G30" s="79">
        <f t="shared" si="2"/>
        <v>9908</v>
      </c>
      <c r="H30" s="77"/>
      <c r="I30" s="77"/>
      <c r="J30" s="79">
        <f t="shared" si="3"/>
        <v>9908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9908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4439</v>
      </c>
      <c r="E31" s="179"/>
      <c r="F31" s="179"/>
      <c r="G31" s="79">
        <f t="shared" si="2"/>
        <v>4439</v>
      </c>
      <c r="H31" s="179">
        <v>38</v>
      </c>
      <c r="I31" s="77"/>
      <c r="J31" s="79">
        <f t="shared" si="3"/>
        <v>4477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4477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105888</v>
      </c>
      <c r="E38" s="184">
        <f aca="true" t="shared" si="12" ref="E38:P38">E27+E32+E37</f>
        <v>28583</v>
      </c>
      <c r="F38" s="184">
        <f t="shared" si="12"/>
        <v>0</v>
      </c>
      <c r="G38" s="79">
        <f t="shared" si="2"/>
        <v>134471</v>
      </c>
      <c r="H38" s="80">
        <f t="shared" si="12"/>
        <v>38</v>
      </c>
      <c r="I38" s="80">
        <f t="shared" si="12"/>
        <v>0</v>
      </c>
      <c r="J38" s="79">
        <f t="shared" si="3"/>
        <v>134509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134509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/>
      <c r="E39" s="377"/>
      <c r="F39" s="377"/>
      <c r="G39" s="79">
        <f t="shared" si="2"/>
        <v>0</v>
      </c>
      <c r="H39" s="377"/>
      <c r="I39" s="377"/>
      <c r="J39" s="79">
        <f t="shared" si="3"/>
        <v>0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447926</v>
      </c>
      <c r="E40" s="343">
        <f>E17+E18+E19+E25+E38+E39</f>
        <v>30284</v>
      </c>
      <c r="F40" s="343">
        <f aca="true" t="shared" si="13" ref="F40:R40">F17+F18+F19+F25+F38+F39</f>
        <v>325</v>
      </c>
      <c r="G40" s="343">
        <f t="shared" si="13"/>
        <v>477885</v>
      </c>
      <c r="H40" s="343">
        <f t="shared" si="13"/>
        <v>38</v>
      </c>
      <c r="I40" s="343">
        <f t="shared" si="13"/>
        <v>0</v>
      </c>
      <c r="J40" s="343">
        <f t="shared" si="13"/>
        <v>477923</v>
      </c>
      <c r="K40" s="343">
        <f t="shared" si="13"/>
        <v>105404</v>
      </c>
      <c r="L40" s="343">
        <f t="shared" si="13"/>
        <v>3841</v>
      </c>
      <c r="M40" s="343">
        <f t="shared" si="13"/>
        <v>222</v>
      </c>
      <c r="N40" s="343">
        <f t="shared" si="13"/>
        <v>109023</v>
      </c>
      <c r="O40" s="343">
        <f t="shared" si="13"/>
        <v>0</v>
      </c>
      <c r="P40" s="343">
        <f t="shared" si="13"/>
        <v>0</v>
      </c>
      <c r="Q40" s="343">
        <f t="shared" si="13"/>
        <v>109023</v>
      </c>
      <c r="R40" s="343">
        <f t="shared" si="13"/>
        <v>368900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30.04.2015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28"/>
      <c r="L44" s="628"/>
      <c r="M44" s="628"/>
      <c r="N44" s="628"/>
      <c r="O44" s="602" t="s">
        <v>850</v>
      </c>
      <c r="P44" s="603"/>
      <c r="Q44" s="603"/>
      <c r="R44" s="603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70">
      <selection activeCell="D94" sqref="D94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886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891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33547</v>
      </c>
      <c r="D11" s="131">
        <f>SUM(D12:D14)</f>
        <v>0</v>
      </c>
      <c r="E11" s="132">
        <f>SUM(E12:E14)</f>
        <v>33547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33254</v>
      </c>
      <c r="D12" s="119"/>
      <c r="E12" s="132">
        <f aca="true" t="shared" si="0" ref="E12:E18">C12-D12</f>
        <v>33254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293</v>
      </c>
      <c r="D14" s="119"/>
      <c r="E14" s="132">
        <f t="shared" si="0"/>
        <v>293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5</v>
      </c>
      <c r="D16" s="131">
        <f>+D17+D18</f>
        <v>0</v>
      </c>
      <c r="E16" s="132">
        <f t="shared" si="0"/>
        <v>5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5</v>
      </c>
      <c r="D18" s="119"/>
      <c r="E18" s="132">
        <f t="shared" si="0"/>
        <v>5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33552</v>
      </c>
      <c r="D19" s="115">
        <f>D11+D15+D16</f>
        <v>0</v>
      </c>
      <c r="E19" s="130">
        <f>E11+E15+E16</f>
        <v>33552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74653</v>
      </c>
      <c r="D24" s="131">
        <f>SUM(D25:D27)</f>
        <v>74653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33734</v>
      </c>
      <c r="D25" s="119">
        <f aca="true" t="shared" si="1" ref="D25:D32">+C25</f>
        <v>33734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40919</v>
      </c>
      <c r="D26" s="119">
        <f t="shared" si="1"/>
        <v>40919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/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f>+'справка №1-БАЛАНС'!C68</f>
        <v>19663</v>
      </c>
      <c r="D28" s="119">
        <f t="shared" si="1"/>
        <v>19663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f>+'справка №1-БАЛАНС'!C69</f>
        <v>637</v>
      </c>
      <c r="D29" s="119">
        <f t="shared" si="1"/>
        <v>637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f>+'справка №1-БАЛАНС'!C70</f>
        <v>1261</v>
      </c>
      <c r="D30" s="119">
        <f t="shared" si="1"/>
        <v>1261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7416</v>
      </c>
      <c r="D33" s="116">
        <f>SUM(D34:D37)</f>
        <v>7416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2101</v>
      </c>
      <c r="D34" s="119">
        <f>+C34</f>
        <v>2101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1069</v>
      </c>
      <c r="D35" s="119">
        <f>+C35</f>
        <v>1069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4246</v>
      </c>
      <c r="D37" s="119">
        <f>+C37</f>
        <v>4246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1016</v>
      </c>
      <c r="D38" s="116">
        <f>SUM(D39:D42)</f>
        <v>1016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f>+'справка №1-БАЛАНС'!C74</f>
        <v>1016</v>
      </c>
      <c r="D42" s="119">
        <f>+C42</f>
        <v>1016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104646</v>
      </c>
      <c r="D43" s="115">
        <f>D24+D28+D29+D31+D30+D32+D33+D38</f>
        <v>104646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138198</v>
      </c>
      <c r="D44" s="114">
        <f>D43+D21+D19+D9</f>
        <v>104646</v>
      </c>
      <c r="E44" s="130">
        <f>E43+E21+E19+E9</f>
        <v>33552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36175</v>
      </c>
      <c r="E56" s="131">
        <f t="shared" si="3"/>
        <v>-36175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/>
      <c r="D57" s="119">
        <f>+'справка №1-БАЛАНС'!G44</f>
        <v>36175</v>
      </c>
      <c r="E57" s="131">
        <f t="shared" si="3"/>
        <v>-36175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/>
      <c r="D64" s="119">
        <f>+'справка №1-БАЛАНС'!G48+'справка №1-БАЛАНС'!G51+'справка №1-БАЛАНС'!G54</f>
        <v>6397</v>
      </c>
      <c r="E64" s="131">
        <f t="shared" si="3"/>
        <v>-6397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/>
      <c r="D65" s="120">
        <v>25</v>
      </c>
      <c r="E65" s="131">
        <f t="shared" si="3"/>
        <v>-25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42572</v>
      </c>
      <c r="E66" s="131">
        <f t="shared" si="3"/>
        <v>-42572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/>
      <c r="D68" s="119">
        <f>+'справка №1-БАЛАНС'!G53</f>
        <v>4021</v>
      </c>
      <c r="E68" s="131">
        <f>C68-D68</f>
        <v>-4021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0</v>
      </c>
      <c r="D71" s="116">
        <f>SUM(D72:D74)</f>
        <v>3108</v>
      </c>
      <c r="E71" s="116">
        <f>SUM(E72:E74)</f>
        <v>-3108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/>
      <c r="D72" s="119">
        <v>2909</v>
      </c>
      <c r="E72" s="131">
        <f>C72-D72</f>
        <v>-2909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/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/>
      <c r="D74" s="119">
        <v>199</v>
      </c>
      <c r="E74" s="131">
        <f>C74-D74</f>
        <v>-199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92357</v>
      </c>
      <c r="E75" s="114">
        <f>E76+E78</f>
        <v>-92357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/>
      <c r="D76" s="119">
        <f>+'справка №1-БАЛАНС'!G59</f>
        <v>92357</v>
      </c>
      <c r="E76" s="131">
        <f>C76-D76</f>
        <v>-92357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0</v>
      </c>
      <c r="D80" s="114">
        <f>SUM(D81:D84)</f>
        <v>7330</v>
      </c>
      <c r="E80" s="114">
        <f>SUM(E81:E84)</f>
        <v>-7330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/>
      <c r="D83" s="119">
        <f>+'справка №1-БАЛАНС'!G60</f>
        <v>7330</v>
      </c>
      <c r="E83" s="131">
        <f>C83-D83</f>
        <v>-7330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11415</v>
      </c>
      <c r="E85" s="115">
        <f>SUM(E86:E90)+E94</f>
        <v>-11415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/>
      <c r="D87" s="119">
        <f>+'справка №1-БАЛАНС'!G64</f>
        <v>5303</v>
      </c>
      <c r="E87" s="131">
        <f>C87-D87</f>
        <v>-5303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/>
      <c r="D88" s="119">
        <f>+'справка №1-БАЛАНС'!G65</f>
        <v>518</v>
      </c>
      <c r="E88" s="131">
        <f>C88-D88</f>
        <v>-518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/>
      <c r="D89" s="119">
        <f>+'справка №1-БАЛАНС'!G66</f>
        <v>4133</v>
      </c>
      <c r="E89" s="131">
        <f>C89-D89</f>
        <v>-4133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0</v>
      </c>
      <c r="D90" s="114">
        <f>SUM(D91:D93)</f>
        <v>578</v>
      </c>
      <c r="E90" s="114">
        <f>SUM(E91:E93)</f>
        <v>-578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/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/>
      <c r="D92" s="119"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/>
      <c r="D93" s="119">
        <v>578</v>
      </c>
      <c r="E93" s="131">
        <f>C93-D93</f>
        <v>-578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/>
      <c r="D94" s="119">
        <f>+'справка №1-БАЛАНС'!G67</f>
        <v>883</v>
      </c>
      <c r="E94" s="131">
        <f>C94-D94</f>
        <v>-883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/>
      <c r="D95" s="119">
        <f>+'справка №1-БАЛАНС'!G69</f>
        <v>1269</v>
      </c>
      <c r="E95" s="131">
        <f>C95-D95</f>
        <v>-1269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115479</v>
      </c>
      <c r="E96" s="115">
        <f>E85+E80+E75+E71+E95</f>
        <v>-115479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0</v>
      </c>
      <c r="D97" s="115">
        <f>D96+D68+D66</f>
        <v>162072</v>
      </c>
      <c r="E97" s="115">
        <f>E96+E68+E66</f>
        <v>-162072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30.04.2015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315"/>
      <c r="D2" s="315"/>
      <c r="E2" s="315" t="s">
        <v>887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+'справка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255495449</v>
      </c>
      <c r="D12" s="107"/>
      <c r="E12" s="107"/>
      <c r="F12" s="107">
        <v>80919</v>
      </c>
      <c r="G12" s="107">
        <v>38</v>
      </c>
      <c r="H12" s="107"/>
      <c r="I12" s="337">
        <f>F12+G12-H12</f>
        <v>80957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495014493</v>
      </c>
      <c r="D16" s="107"/>
      <c r="E16" s="107"/>
      <c r="F16" s="107">
        <v>53552</v>
      </c>
      <c r="G16" s="107"/>
      <c r="H16" s="107"/>
      <c r="I16" s="337">
        <f t="shared" si="0"/>
        <v>53552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750509942</v>
      </c>
      <c r="D17" s="93">
        <f t="shared" si="1"/>
        <v>0</v>
      </c>
      <c r="E17" s="93">
        <f t="shared" si="1"/>
        <v>0</v>
      </c>
      <c r="F17" s="93">
        <f t="shared" si="1"/>
        <v>134471</v>
      </c>
      <c r="G17" s="93">
        <f t="shared" si="1"/>
        <v>38</v>
      </c>
      <c r="H17" s="93">
        <f t="shared" si="1"/>
        <v>0</v>
      </c>
      <c r="I17" s="337">
        <f t="shared" si="0"/>
        <v>134509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5163156</v>
      </c>
      <c r="D20" s="107"/>
      <c r="E20" s="107"/>
      <c r="F20" s="107">
        <v>17378</v>
      </c>
      <c r="G20" s="107"/>
      <c r="H20" s="107"/>
      <c r="I20" s="337">
        <f t="shared" si="0"/>
        <v>17378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5163156</v>
      </c>
      <c r="D26" s="93">
        <f t="shared" si="2"/>
        <v>0</v>
      </c>
      <c r="E26" s="93">
        <f t="shared" si="2"/>
        <v>0</v>
      </c>
      <c r="F26" s="93">
        <f t="shared" si="2"/>
        <v>17378</v>
      </c>
      <c r="G26" s="93">
        <f t="shared" si="2"/>
        <v>0</v>
      </c>
      <c r="H26" s="93">
        <f t="shared" si="2"/>
        <v>0</v>
      </c>
      <c r="I26" s="337">
        <f t="shared" si="0"/>
        <v>17378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30.04.2015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F21" sqref="F21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887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36514683</v>
      </c>
      <c r="D12" s="107"/>
      <c r="E12" s="107"/>
      <c r="F12" s="107">
        <v>76120</v>
      </c>
      <c r="G12" s="107"/>
      <c r="H12" s="107"/>
      <c r="I12" s="337">
        <f aca="true" t="shared" si="0" ref="I12:I17">F12+G12-H12</f>
        <v>76120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36524683</v>
      </c>
      <c r="D17" s="93">
        <f t="shared" si="1"/>
        <v>0</v>
      </c>
      <c r="E17" s="93">
        <f t="shared" si="1"/>
        <v>0</v>
      </c>
      <c r="F17" s="93">
        <f t="shared" si="1"/>
        <v>76504</v>
      </c>
      <c r="G17" s="93">
        <f t="shared" si="1"/>
        <v>0</v>
      </c>
      <c r="H17" s="93">
        <f t="shared" si="1"/>
        <v>0</v>
      </c>
      <c r="I17" s="337">
        <f t="shared" si="0"/>
        <v>76504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v>5163156</v>
      </c>
      <c r="D20" s="107"/>
      <c r="E20" s="107"/>
      <c r="F20" s="107">
        <v>17378</v>
      </c>
      <c r="G20" s="107"/>
      <c r="H20" s="107"/>
      <c r="I20" s="337">
        <f t="shared" si="2"/>
        <v>17378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5163156</v>
      </c>
      <c r="D26" s="93">
        <f t="shared" si="3"/>
        <v>0</v>
      </c>
      <c r="E26" s="93">
        <f t="shared" si="3"/>
        <v>0</v>
      </c>
      <c r="F26" s="93">
        <f t="shared" si="3"/>
        <v>17378</v>
      </c>
      <c r="G26" s="93">
        <f t="shared" si="3"/>
        <v>0</v>
      </c>
      <c r="H26" s="93">
        <f t="shared" si="3"/>
        <v>0</v>
      </c>
      <c r="I26" s="337">
        <f t="shared" si="2"/>
        <v>17378</v>
      </c>
    </row>
    <row r="28" spans="1:8" ht="12.75">
      <c r="A28" s="315" t="str">
        <f>'справка №7'!A30</f>
        <v>Дата на съставяне: 30.04.2015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6" sqref="C16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887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881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01.01.-31.03.2015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30.04.2015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2015-04-27T13:49:33Z</cp:lastPrinted>
  <dcterms:created xsi:type="dcterms:W3CDTF">2000-06-29T12:02:40Z</dcterms:created>
  <dcterms:modified xsi:type="dcterms:W3CDTF">2015-04-27T13:51:08Z</dcterms:modified>
  <cp:category/>
  <cp:version/>
  <cp:contentType/>
  <cp:contentStatus/>
</cp:coreProperties>
</file>