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0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<sst xmlns="http://schemas.openxmlformats.org/spreadsheetml/2006/main" count="1053" uniqueCount="875">
  <si>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</si>
  <si>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</si>
  <si>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</si>
  <si>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</si>
  <si>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</si>
  <si>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</si>
  <si>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</si>
  <si>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</si>
  <si>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</si>
  <si>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</si>
  <si>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</si>
  <si>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</si>
  <si>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</si>
  <si>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</si>
  <si>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</si>
  <si>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</si>
  <si>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</si>
  <si>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</si>
  <si>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</si>
  <si>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</si>
  <si>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</si>
  <si>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</si>
  <si>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</si>
  <si>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</si>
  <si>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</si>
  <si>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</si>
  <si>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</si>
  <si>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</si>
  <si>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</si>
  <si>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</si>
  <si>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</si>
  <si>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</si>
  <si>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</si>
  <si>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</si>
  <si>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</si>
  <si>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</si>
  <si>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</si>
  <si>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</si>
  <si>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</si>
  <si>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</si>
  <si>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</si>
  <si>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</si>
  <si>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</si>
  <si>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</si>
  <si>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</si>
  <si>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</si>
  <si>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</si>
  <si>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</si>
  <si>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</si>
  <si>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</si>
  <si>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</si>
  <si>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</si>
  <si>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</si>
  <si>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</si>
  <si>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</si>
  <si>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</si>
  <si>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</si>
  <si>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</si>
  <si>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</si>
  <si>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</si>
  <si>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</si>
  <si>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</si>
  <si>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</si>
  <si>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</si>
  <si>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</si>
  <si>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</si>
  <si>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</si>
  <si>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</si>
  <si>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</si>
  <si>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</si>
  <si>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</si>
  <si>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</si>
  <si>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</si>
  <si>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</si>
  <si>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</si>
  <si>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</si>
  <si>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</si>
  <si>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</si>
  <si>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</si>
  <si>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</si>
  <si>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</si>
  <si>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</si>
  <si>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</si>
  <si>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</si>
  <si>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</si>
  <si>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</si>
  <si>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</si>
  <si>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</si>
  <si>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</si>
  <si>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</si>
  <si>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</si>
  <si>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</si>
  <si>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</si>
  <si>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</si>
  <si>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</si>
  <si>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</si>
  <si>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</si>
  <si>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</si>
  <si>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</si>
  <si>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</si>
  <si>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</si>
  <si>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</si>
  <si>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</si>
  <si>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</si>
  <si>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</si>
  <si>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</si>
  <si>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</si>
  <si>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</si>
  <si>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</si>
  <si>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</si>
  <si>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</si>
  <si>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</si>
  <si>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</si>
  <si>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</si>
  <si>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</si>
  <si>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</si>
  <si>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</si>
  <si>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</si>
  <si>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</si>
  <si>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</si>
  <si>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</si>
  <si>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</si>
  <si>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</si>
  <si>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</si>
  <si>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</si>
  <si>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</si>
  <si>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</si>
  <si>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</si>
  <si>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</si>
  <si>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</si>
  <si>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</si>
  <si>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</si>
  <si>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</si>
  <si>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</si>
  <si>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</si>
  <si>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</si>
  <si>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</si>
  <si>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</si>
  <si>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</si>
  <si>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</si>
  <si>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</si>
  <si>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</si>
  <si>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</si>
  <si>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</si>
  <si>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</si>
  <si>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</si>
  <si>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</si>
  <si>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</si>
  <si>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</si>
  <si>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</si>
  <si>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</si>
  <si>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</si>
  <si>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</si>
  <si>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</si>
  <si>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</si>
  <si>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</si>
  <si>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</si>
  <si>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</si>
  <si>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</si>
  <si>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</si>
  <si>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</si>
  <si>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</si>
  <si>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</si>
  <si>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</si>
  <si>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</si>
  <si>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</si>
  <si>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</si>
  <si>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</si>
  <si>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</si>
  <si>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</si>
  <si>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</si>
  <si>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</si>
  <si>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</si>
  <si>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</si>
  <si>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</si>
  <si>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</si>
  <si>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</si>
  <si>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</si>
  <si>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</si>
  <si>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</si>
  <si>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</si>
  <si>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</si>
  <si>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</si>
  <si>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</si>
  <si>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</si>
  <si>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</si>
  <si>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</si>
  <si>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</si>
  <si>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</si>
  <si>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</si>
  <si>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</si>
  <si>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</si>
  <si>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</si>
  <si>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</si>
  <si>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</si>
  <si>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</si>
  <si>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</si>
  <si>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</si>
  <si>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</si>
  <si>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</si>
  <si>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</si>
  <si>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</si>
  <si>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</si>
  <si>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</si>
  <si>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</si>
  <si>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</si>
  <si>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</si>
  <si>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</si>
  <si>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</si>
  <si>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</si>
  <si>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</si>
  <si>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</si>
  <si>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</si>
  <si>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</si>
  <si>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</si>
  <si>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</si>
  <si>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</si>
  <si>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</si>
  <si>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</si>
  <si>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</si>
  <si>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</si>
  <si>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</si>
  <si>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</si>
  <si>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</si>
  <si>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</si>
  <si>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</si>
  <si>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</si>
  <si>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</si>
  <si>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</si>
  <si>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</si>
  <si>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</si>
  <si>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</si>
  <si>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</si>
  <si>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</si>
  <si>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</si>
  <si>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</si>
  <si>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</si>
  <si>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</si>
  <si>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</si>
  <si>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</si>
  <si>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</si>
  <si>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</si>
  <si>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</si>
  <si>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</si>
  <si>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</si>
  <si>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</si>
  <si>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</si>
  <si>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</si>
  <si>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</si>
  <si>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</si>
  <si>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</si>
  <si>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</si>
  <si>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</si>
  <si>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</si>
  <si>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</si>
  <si>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</si>
  <si>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</si>
  <si>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</si>
  <si>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</si>
  <si>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</si>
  <si>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</si>
  <si>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</si>
  <si>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</si>
  <si>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</si>
  <si>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</si>
  <si>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</si>
  <si>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</si>
  <si>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</si>
  <si>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</si>
  <si>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</si>
  <si>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</si>
  <si>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</si>
  <si>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</si>
  <si>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</si>
  <si>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</si>
  <si>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</si>
  <si>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</si>
  <si>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</si>
  <si>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</si>
  <si>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</si>
  <si>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</si>
  <si>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</si>
  <si>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</si>
  <si>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</si>
  <si>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</si>
  <si>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</si>
  <si>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</si>
  <si>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</si>
  <si>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</si>
  <si>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</si>
  <si>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</si>
  <si>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</si>
  <si>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</si>
  <si>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</si>
  <si>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</si>
  <si>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</si>
  <si>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</si>
  <si>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</si>
  <si>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</si>
  <si>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</si>
  <si>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</si>
  <si>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</si>
  <si>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</si>
  <si>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</si>
  <si>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</si>
  <si>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</si>
  <si>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</si>
  <si>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</si>
  <si>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</si>
  <si>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</si>
  <si>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</si>
  <si>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</si>
  <si>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</si>
  <si>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</si>
  <si>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</si>
  <si>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</si>
  <si>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</si>
  <si>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</si>
  <si>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</si>
  <si>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</si>
  <si>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</si>
  <si>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</si>
  <si>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</si>
  <si>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</si>
  <si>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</si>
  <si>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</si>
  <si>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</si>
  <si>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</si>
  <si>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</si>
  <si>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</si>
  <si>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</si>
  <si>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</si>
  <si>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</si>
  <si>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</si>
  <si>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</si>
  <si>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</si>
  <si>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</si>
  <si>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</si>
  <si>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</si>
  <si>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</si>
  <si>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</si>
  <si>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</si>
  <si>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</si>
  <si>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</si>
  <si>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</si>
  <si>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</si>
  <si>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</si>
  <si>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</si>
  <si>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</si>
  <si>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</si>
  <si>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</si>
  <si>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</si>
  <si>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</si>
  <si>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</si>
  <si>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</si>
  <si>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</si>
  <si>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</si>
  <si>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</si>
  <si>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</si>
  <si>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</si>
  <si>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</si>
  <si>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</si>
  <si>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</si>
  <si>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</si>
  <si>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</si>
  <si>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</si>
  <si>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</si>
  <si>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</si>
  <si>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</si>
  <si>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</si>
  <si>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</si>
  <si>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</si>
  <si>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</si>
  <si>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</si>
  <si>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</si>
  <si>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</si>
  <si>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</si>
  <si>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</si>
  <si>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</si>
  <si>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</si>
  <si>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</si>
  <si>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</si>
  <si>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</si>
  <si>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</si>
  <si>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</si>
  <si>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</si>
  <si>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</si>
  <si>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</si>
  <si>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</si>
  <si>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</si>
  <si>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</si>
  <si>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</si>
  <si>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</si>
  <si>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</si>
  <si>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</si>
  <si>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</si>
  <si>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</si>
  <si>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</si>
  <si>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</si>
  <si>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</si>
  <si>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</si>
  <si>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</si>
  <si>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</si>
  <si>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</si>
  <si>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</si>
  <si>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</si>
  <si>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</si>
  <si>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</si>
  <si>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</si>
  <si>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</si>
  <si>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</si>
  <si>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</si>
  <si>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</si>
  <si>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</si>
  <si>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</si>
  <si>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</si>
  <si>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</si>
  <si>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</si>
  <si>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</si>
  <si>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</si>
  <si>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</si>
  <si>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</si>
  <si>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</si>
  <si>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</si>
  <si>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</si>
  <si>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</si>
  <si>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</si>
  <si>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</si>
  <si>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</si>
  <si>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</si>
  <si>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</si>
  <si>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</si>
  <si>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</si>
  <si>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</si>
  <si>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</si>
  <si>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</si>
  <si>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</si>
  <si>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</si>
  <si>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</si>
  <si>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</si>
  <si>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</si>
  <si>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</si>
  <si>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</si>
  <si>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</si>
  <si>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</si>
  <si>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</si>
  <si>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</si>
  <si>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</si>
  <si>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</si>
  <si>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</si>
  <si>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</si>
  <si>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</si>
  <si>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</si>
  <si>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</si>
  <si>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</si>
  <si>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</si>
  <si>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</si>
  <si>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</si>
  <si>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</si>
  <si>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</si>
  <si>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</si>
  <si>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</si>
  <si>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</si>
  <si>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</si>
  <si>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</si>
  <si>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</si>
  <si>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</si>
  <si>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</si>
  <si>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</si>
  <si>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</si>
  <si>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</si>
  <si>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</si>
  <si>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</si>
  <si>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</si>
  <si>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</si>
  <si>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</si>
  <si>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</si>
  <si>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</si>
  <si>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</si>
  <si>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</si>
  <si>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</si>
  <si>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</si>
  <si>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</si>
  <si>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</si>
  <si>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</si>
  <si>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</si>
  <si>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</si>
  <si>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</si>
  <si>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</si>
  <si>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</si>
  <si>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</si>
  <si>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</si>
  <si>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</si>
  <si>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</si>
  <si>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</si>
  <si>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</si>
  <si>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</si>
  <si>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</si>
  <si>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</si>
  <si>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</si>
  <si>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</si>
  <si>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</si>
  <si>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</si>
  <si>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</si>
  <si>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</si>
  <si>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</si>
  <si>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</si>
  <si>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</si>
  <si>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</si>
  <si>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</si>
  <si>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</si>
  <si>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</si>
  <si>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</si>
  <si>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</si>
  <si>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</si>
  <si>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</si>
  <si>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</si>
  <si>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</si>
  <si>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</si>
  <si>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</si>
  <si>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</si>
  <si>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</si>
  <si>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</si>
  <si>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</si>
  <si>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</si>
  <si>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</si>
  <si>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</si>
  <si>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</si>
  <si>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</si>
  <si>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</si>
  <si>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</si>
  <si>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</si>
  <si>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</si>
  <si>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</si>
  <si>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</si>
  <si>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</si>
  <si>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</si>
  <si>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</si>
  <si>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</si>
  <si>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</si>
  <si>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</si>
  <si>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</si>
  <si>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</si>
  <si>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</si>
  <si>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</si>
  <si>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</si>
  <si>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</si>
  <si>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</si>
  <si>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</si>
  <si>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</si>
  <si>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</si>
  <si>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</si>
  <si>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</si>
  <si>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</si>
  <si>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</si>
  <si>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</si>
  <si>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</si>
  <si>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</si>
  <si>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</si>
  <si>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</si>
  <si>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</si>
  <si>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</si>
  <si>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</si>
  <si>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</si>
  <si>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</si>
  <si>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</si>
  <si>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</si>
  <si>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</si>
  <si>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</si>
  <si>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</si>
  <si>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</si>
  <si>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</si>
  <si>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</si>
  <si>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</si>
  <si>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</si>
  <si>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</si>
  <si>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</si>
  <si>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</si>
  <si>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</si>
  <si>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</si>
  <si>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</si>
  <si>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</si>
  <si>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</si>
  <si>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</si>
  <si>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</si>
  <si>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</si>
  <si>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</si>
  <si>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</si>
  <si>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</si>
  <si>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</si>
  <si>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</si>
  <si>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</si>
  <si>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</si>
  <si>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</si>
  <si>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</si>
  <si>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</si>
  <si>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</si>
  <si>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</si>
  <si>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</si>
  <si>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</si>
  <si>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</si>
  <si>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</si>
  <si>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</si>
  <si>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</si>
  <si>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</si>
  <si>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</si>
  <si>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</si>
  <si>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</si>
  <si>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</si>
  <si>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</si>
  <si>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</si>
  <si>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</si>
  <si>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</si>
  <si>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</si>
  <si>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</si>
  <si>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</si>
  <si>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</si>
  <si>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</si>
  <si>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</si>
  <si>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</si>
  <si>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</si>
  <si>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</si>
  <si>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</si>
  <si>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</si>
  <si>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</si>
  <si>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</si>
  <si>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</si>
  <si>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</si>
  <si>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</si>
  <si>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</si>
  <si>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</si>
  <si>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</si>
  <si>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</si>
  <si>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</si>
  <si>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</si>
  <si>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</si>
  <si>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</si>
  <si>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</si>
  <si>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</si>
  <si>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</si>
  <si>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</si>
  <si>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</si>
  <si>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</si>
  <si>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</si>
  <si>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</si>
  <si>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</si>
  <si>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</si>
  <si>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</si>
  <si>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</si>
  <si>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</si>
  <si>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</si>
  <si>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</si>
  <si>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</si>
  <si>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</si>
  <si>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</si>
  <si>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</si>
  <si>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</si>
  <si>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</si>
  <si>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</si>
  <si>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</si>
  <si>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</si>
  <si>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</si>
  <si>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</si>
  <si>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</si>
  <si>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</si>
  <si>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</si>
  <si>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</si>
  <si>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</si>
  <si>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</si>
  <si>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</si>
  <si>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</si>
  <si>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</si>
  <si>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</si>
  <si>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</si>
  <si>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</si>
  <si>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</si>
  <si>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</si>
  <si>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</si>
  <si>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</si>
  <si>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</si>
  <si>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</si>
  <si>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</si>
  <si>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</si>
  <si>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</si>
  <si>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</si>
  <si>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</si>
  <si>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</si>
  <si>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</si>
  <si>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</si>
  <si>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</si>
  <si>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</si>
  <si>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</si>
  <si>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</si>
  <si>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</si>
  <si>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</si>
  <si>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</si>
  <si>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</si>
  <si>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</si>
  <si>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</si>
  <si>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</si>
  <si>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</si>
  <si>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</si>
  <si>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</si>
  <si>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</si>
  <si>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</si>
  <si>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</si>
  <si>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</si>
  <si>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</si>
  <si>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</si>
  <si>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</si>
  <si>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</si>
  <si>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</si>
  <si>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</si>
  <si>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</si>
  <si>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</si>
  <si>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</si>
  <si>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</si>
  <si>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</si>
  <si>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</si>
  <si>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</si>
  <si>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</si>
  <si>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</si>
  <si>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</si>
  <si>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</si>
  <si>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</si>
  <si>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</si>
  <si>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</si>
  <si>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</si>
  <si>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</si>
  <si>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</si>
  <si>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</si>
  <si>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</si>
  <si>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</si>
  <si>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</si>
  <si>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</si>
  <si>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</si>
  <si>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</si>
  <si>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</si>
  <si>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</si>
  <si>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</si>
  <si>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</si>
  <si>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</si>
  <si>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</si>
  <si>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</si>
  <si>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</si>
  <si>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</si>
  <si>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</si>
  <si>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</si>
  <si>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</si>
  <si>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</si>
  <si>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</si>
  <si>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</si>
  <si>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</si>
  <si>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</si>
  <si>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</si>
  <si>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</si>
  <si>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</si>
  <si>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</si>
  <si>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</si>
  <si>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</si>
  <si>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</si>
  <si>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</si>
  <si>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</si>
  <si>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</si>
  <si>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</si>
  <si>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</si>
  <si>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</si>
  <si>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</si>
  <si>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</si>
  <si>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</si>
  <si>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</si>
  <si>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</si>
  <si>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</si>
  <si>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</si>
  <si>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</si>
  <si>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</si>
  <si>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</si>
  <si>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</si>
  <si>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</si>
  <si>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</si>
  <si>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</si>
  <si>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</si>
  <si>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</si>
  <si>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</si>
  <si>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</si>
  <si>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</si>
  <si>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</si>
  <si>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</si>
  <si>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</si>
  <si>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</si>
  <si>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</si>
  <si>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</si>
  <si>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</si>
  <si>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</si>
  <si>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</si>
  <si>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</si>
  <si>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</si>
  <si>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</si>
  <si>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</si>
  <si>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</si>
  <si>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</si>
  <si>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</si>
  <si>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</si>
  <si>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</si>
  <si>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</si>
  <si>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</si>
  <si>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</si>
  <si>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</si>
  <si>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</si>
  <si>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</si>
  <si>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</si>
  <si>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</si>
  <si>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</si>
  <si>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</si>
  <si>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</si>
  <si>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</si>
  <si>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</si>
  <si>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</si>
  <si>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</si>
  <si>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</si>
  <si>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</si>
  <si>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</si>
  <si>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</si>
  <si>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</si>
  <si>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</si>
  <si>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</si>
  <si>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</si>
  <si>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</si>
  <si>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</si>
  <si>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</si>
  <si>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</si>
  <si>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</si>
  <si>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</si>
  <si>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</si>
  <si>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</si>
  <si>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</si>
  <si>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</si>
  <si>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</si>
  <si>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</si>
  <si>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</si>
  <si>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</si>
  <si>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</si>
  <si>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</si>
  <si>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</si>
  <si>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</si>
  <si>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</si>
  <si>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</si>
  <si>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</si>
  <si>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</si>
  <si>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</si>
  <si>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</si>
  <si>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</si>
  <si>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</si>
  <si>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</si>
  <si>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</si>
  <si>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</si>
  <si>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</si>
  <si>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</si>
  <si>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</si>
  <si>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</si>
  <si>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</si>
  <si>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</si>
  <si>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</si>
  <si>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</si>
  <si>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</si>
  <si>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</si>
  <si>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</si>
  <si>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</si>
  <si>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Отчетен период:към 31.12.2007</t>
  </si>
  <si>
    <t>Дата на съставяне: 25.01.2008</t>
  </si>
  <si>
    <t xml:space="preserve">Дата  на съставяне: 25.01.2008                                                                                                                              </t>
  </si>
  <si>
    <t xml:space="preserve">Дата на съставяне: 25.01.2008                                      </t>
  </si>
  <si>
    <t xml:space="preserve">Дата на съставяне: 25.01.2008                       </t>
  </si>
  <si>
    <t>Дата на съставяне:25.01.2008</t>
  </si>
  <si>
    <r>
      <t xml:space="preserve">Отчетен период: към 31.12.2007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</si>
</sst>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37">
      <selection activeCell="E73" sqref="E7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863</v>
      </c>
      <c r="B3" s="581"/>
      <c r="C3" s="581"/>
      <c r="D3" s="581"/>
      <c r="E3" s="461" t="s">
        <v>158</v>
      </c>
      <c r="F3" s="217" t="s">
        <v>2</v>
      </c>
      <c r="G3" s="172"/>
      <c r="H3" s="460">
        <v>118001673</v>
      </c>
    </row>
    <row r="4" spans="1:8" ht="15">
      <c r="A4" s="580" t="s">
        <v>864</v>
      </c>
      <c r="B4" s="586"/>
      <c r="C4" s="586"/>
      <c r="D4" s="586"/>
      <c r="E4" s="503" t="s">
        <v>158</v>
      </c>
      <c r="F4" s="582" t="s">
        <v>3</v>
      </c>
      <c r="G4" s="583"/>
      <c r="H4" s="460">
        <v>751</v>
      </c>
    </row>
    <row r="5" spans="1:8" ht="15">
      <c r="A5" s="580" t="s">
        <v>868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751</v>
      </c>
      <c r="D11" s="151">
        <v>755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935</v>
      </c>
      <c r="D12" s="151">
        <v>913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163</v>
      </c>
      <c r="D13" s="151">
        <v>130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47</v>
      </c>
      <c r="D14" s="151">
        <v>51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47</v>
      </c>
      <c r="D15" s="151">
        <v>64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13</v>
      </c>
      <c r="D17" s="151">
        <v>86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24</v>
      </c>
      <c r="D18" s="151">
        <v>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1980</v>
      </c>
      <c r="D19" s="155">
        <f>SUM(D11:D18)</f>
        <v>2005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4453</v>
      </c>
      <c r="H21" s="156">
        <f>SUM(H22:H24)</f>
        <v>3876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4125</v>
      </c>
      <c r="H24" s="152">
        <v>3548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4670</v>
      </c>
      <c r="H25" s="154">
        <f>H19+H20+H21</f>
        <v>4094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17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17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544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>
        <v>544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199</v>
      </c>
      <c r="H31" s="152">
        <v>32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199</v>
      </c>
      <c r="H33" s="154">
        <f>H27+H31+H32</f>
        <v>576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5167</v>
      </c>
      <c r="H36" s="154">
        <f>H25+H17+H33</f>
        <v>4968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28</v>
      </c>
      <c r="H44" s="152">
        <v>53</v>
      </c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28</v>
      </c>
      <c r="H49" s="154">
        <f>SUM(H43:H48)</f>
        <v>53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57</v>
      </c>
      <c r="D54" s="151">
        <v>57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2067</v>
      </c>
      <c r="D55" s="155">
        <f>D19+D20+D21+D27+D32+D45+D51+D53+D54</f>
        <v>2075</v>
      </c>
      <c r="E55" s="237" t="s">
        <v>171</v>
      </c>
      <c r="F55" s="261" t="s">
        <v>172</v>
      </c>
      <c r="G55" s="154">
        <f>G49+G51+G52+G53+G54</f>
        <v>50</v>
      </c>
      <c r="H55" s="154">
        <f>H49+H51+H52+H53+H54</f>
        <v>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1002</v>
      </c>
      <c r="D58" s="151">
        <v>1037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664</v>
      </c>
      <c r="D59" s="151">
        <v>849</v>
      </c>
      <c r="E59" s="251" t="s">
        <v>180</v>
      </c>
      <c r="F59" s="242" t="s">
        <v>181</v>
      </c>
      <c r="G59" s="152">
        <v>200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277</v>
      </c>
      <c r="D61" s="151">
        <v>148</v>
      </c>
      <c r="E61" s="243" t="s">
        <v>188</v>
      </c>
      <c r="F61" s="272" t="s">
        <v>189</v>
      </c>
      <c r="G61" s="154">
        <f>SUM(G62:G68)</f>
        <v>385</v>
      </c>
      <c r="H61" s="154">
        <f>SUM(H62:H68)</f>
        <v>286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1943</v>
      </c>
      <c r="D64" s="155">
        <f>SUM(D58:D63)</f>
        <v>2034</v>
      </c>
      <c r="E64" s="237" t="s">
        <v>199</v>
      </c>
      <c r="F64" s="242" t="s">
        <v>200</v>
      </c>
      <c r="G64" s="152">
        <v>145</v>
      </c>
      <c r="H64" s="152">
        <v>106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85</v>
      </c>
      <c r="H65" s="152">
        <v>33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114</v>
      </c>
      <c r="H66" s="152">
        <v>106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31</v>
      </c>
      <c r="H67" s="152">
        <v>30</v>
      </c>
    </row>
    <row r="68" spans="1:8" ht="15">
      <c r="A68" s="235" t="s">
        <v>210</v>
      </c>
      <c r="B68" s="241" t="s">
        <v>211</v>
      </c>
      <c r="C68" s="151">
        <v>550</v>
      </c>
      <c r="D68" s="151">
        <v>414</v>
      </c>
      <c r="E68" s="237" t="s">
        <v>212</v>
      </c>
      <c r="F68" s="242" t="s">
        <v>213</v>
      </c>
      <c r="G68" s="152">
        <v>1</v>
      </c>
      <c r="H68" s="152">
        <v>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75</v>
      </c>
      <c r="H69" s="152">
        <v>75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34</v>
      </c>
      <c r="D71" s="151">
        <v>29</v>
      </c>
      <c r="E71" s="253" t="s">
        <v>45</v>
      </c>
      <c r="F71" s="273" t="s">
        <v>223</v>
      </c>
      <c r="G71" s="161">
        <f>G59+G60+G61+G69+G70</f>
        <v>660</v>
      </c>
      <c r="H71" s="161">
        <f>H59+H60+H61+H69+H70</f>
        <v>561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64</v>
      </c>
      <c r="D72" s="151">
        <v>18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25</v>
      </c>
      <c r="D74" s="151">
        <v>13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673</v>
      </c>
      <c r="D75" s="155">
        <f>SUM(D67:D74)</f>
        <v>474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660</v>
      </c>
      <c r="H79" s="162">
        <f>H71+H74+H75+H76</f>
        <v>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1181</v>
      </c>
      <c r="D88" s="151">
        <v>997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1186</v>
      </c>
      <c r="D91" s="155">
        <f>SUM(D87:D90)</f>
        <v>1009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</v>
      </c>
      <c r="D92" s="151">
        <v>12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3810</v>
      </c>
      <c r="D93" s="155">
        <f>D64+D75+D84+D91+D92</f>
        <v>3529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5877</v>
      </c>
      <c r="D94" s="164">
        <f>D93+D55</f>
        <v>5604</v>
      </c>
      <c r="E94" s="448" t="s">
        <v>269</v>
      </c>
      <c r="F94" s="289" t="s">
        <v>270</v>
      </c>
      <c r="G94" s="165">
        <f>G36+G39+G55+G79</f>
        <v>5877</v>
      </c>
      <c r="H94" s="165">
        <f>H36+H39+H55+H79</f>
        <v>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48" sqref="D48:H48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'№1-БАЛАНС'!E3</f>
        <v> </v>
      </c>
      <c r="C2" s="589"/>
      <c r="D2" s="589"/>
      <c r="E2" s="589"/>
      <c r="F2" s="575" t="s">
        <v>2</v>
      </c>
      <c r="G2" s="575"/>
      <c r="H2" s="525">
        <f>'№1-БАЛАНС'!H3</f>
        <v>118001673</v>
      </c>
    </row>
    <row r="3" spans="1:8" ht="15">
      <c r="A3" s="466" t="s">
        <v>274</v>
      </c>
      <c r="B3" s="589" t="str">
        <f>'№1-БАЛАНС'!E4</f>
        <v> </v>
      </c>
      <c r="C3" s="589"/>
      <c r="D3" s="589"/>
      <c r="E3" s="589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90" t="str">
        <f>'№1-БАЛАНС'!E5</f>
        <v> </v>
      </c>
      <c r="C4" s="590"/>
      <c r="D4" s="590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1877</v>
      </c>
      <c r="D9" s="46">
        <v>1653</v>
      </c>
      <c r="E9" s="298" t="s">
        <v>284</v>
      </c>
      <c r="F9" s="548" t="s">
        <v>285</v>
      </c>
      <c r="G9" s="549">
        <v>2869</v>
      </c>
      <c r="H9" s="549">
        <v>2628</v>
      </c>
    </row>
    <row r="10" spans="1:8" ht="12">
      <c r="A10" s="298" t="s">
        <v>286</v>
      </c>
      <c r="B10" s="299" t="s">
        <v>287</v>
      </c>
      <c r="C10" s="46">
        <v>522</v>
      </c>
      <c r="D10" s="46">
        <v>535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117</v>
      </c>
      <c r="D11" s="46">
        <v>109</v>
      </c>
      <c r="E11" s="300" t="s">
        <v>292</v>
      </c>
      <c r="F11" s="548" t="s">
        <v>293</v>
      </c>
      <c r="G11" s="549">
        <v>169</v>
      </c>
      <c r="H11" s="549">
        <v>238</v>
      </c>
    </row>
    <row r="12" spans="1:8" ht="12">
      <c r="A12" s="298" t="s">
        <v>294</v>
      </c>
      <c r="B12" s="299" t="s">
        <v>295</v>
      </c>
      <c r="C12" s="46">
        <v>696</v>
      </c>
      <c r="D12" s="46">
        <v>663</v>
      </c>
      <c r="E12" s="300" t="s">
        <v>77</v>
      </c>
      <c r="F12" s="548" t="s">
        <v>296</v>
      </c>
      <c r="G12" s="549">
        <v>602</v>
      </c>
      <c r="H12" s="549">
        <v>150</v>
      </c>
    </row>
    <row r="13" spans="1:18" ht="12">
      <c r="A13" s="298" t="s">
        <v>297</v>
      </c>
      <c r="B13" s="299" t="s">
        <v>298</v>
      </c>
      <c r="C13" s="46">
        <v>151</v>
      </c>
      <c r="D13" s="46">
        <v>148</v>
      </c>
      <c r="E13" s="301" t="s">
        <v>50</v>
      </c>
      <c r="F13" s="550" t="s">
        <v>299</v>
      </c>
      <c r="G13" s="547">
        <f>SUM(G9:G12)</f>
        <v>3640</v>
      </c>
      <c r="H13" s="547">
        <f>SUM(H9:H12)</f>
        <v>3016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78</v>
      </c>
      <c r="D14" s="46">
        <v>14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55</v>
      </c>
      <c r="D15" s="47">
        <v>-315</v>
      </c>
      <c r="E15" s="296" t="s">
        <v>304</v>
      </c>
      <c r="F15" s="553" t="s">
        <v>305</v>
      </c>
      <c r="G15" s="549">
        <v>4</v>
      </c>
      <c r="H15" s="549">
        <v>7</v>
      </c>
    </row>
    <row r="16" spans="1:8" ht="12">
      <c r="A16" s="298" t="s">
        <v>306</v>
      </c>
      <c r="B16" s="299" t="s">
        <v>307</v>
      </c>
      <c r="C16" s="47">
        <v>-133</v>
      </c>
      <c r="D16" s="47">
        <v>70</v>
      </c>
      <c r="E16" s="298" t="s">
        <v>308</v>
      </c>
      <c r="F16" s="551" t="s">
        <v>309</v>
      </c>
      <c r="G16" s="554">
        <v>4</v>
      </c>
      <c r="H16" s="554">
        <v>7</v>
      </c>
    </row>
    <row r="17" spans="1:8" ht="12">
      <c r="A17" s="302" t="s">
        <v>310</v>
      </c>
      <c r="B17" s="299" t="s">
        <v>311</v>
      </c>
      <c r="C17" s="48">
        <v>1</v>
      </c>
      <c r="D17" s="48">
        <v>30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3363</v>
      </c>
      <c r="D19" s="49">
        <f>SUM(D9:D15)+D16</f>
        <v>2877</v>
      </c>
      <c r="E19" s="304" t="s">
        <v>316</v>
      </c>
      <c r="F19" s="551" t="s">
        <v>317</v>
      </c>
      <c r="G19" s="549">
        <v>16</v>
      </c>
      <c r="H19" s="549">
        <v>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18</v>
      </c>
      <c r="D22" s="46">
        <v>22</v>
      </c>
      <c r="E22" s="304" t="s">
        <v>325</v>
      </c>
      <c r="F22" s="551" t="s">
        <v>326</v>
      </c>
      <c r="G22" s="549">
        <v>4</v>
      </c>
      <c r="H22" s="549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74</v>
      </c>
      <c r="D24" s="46">
        <v>98</v>
      </c>
      <c r="E24" s="301" t="s">
        <v>102</v>
      </c>
      <c r="F24" s="553" t="s">
        <v>333</v>
      </c>
      <c r="G24" s="547">
        <f>SUM(G19:G23)</f>
        <v>20</v>
      </c>
      <c r="H24" s="547">
        <f>SUM(H19:H23)</f>
        <v>12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10</v>
      </c>
      <c r="D25" s="46">
        <v>11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102</v>
      </c>
      <c r="D26" s="49">
        <f>SUM(D22:D25)</f>
        <v>131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3465</v>
      </c>
      <c r="D28" s="50">
        <f>D26+D19</f>
        <v>3008</v>
      </c>
      <c r="E28" s="127" t="s">
        <v>338</v>
      </c>
      <c r="F28" s="553" t="s">
        <v>339</v>
      </c>
      <c r="G28" s="547">
        <f>G13+G15+G24</f>
        <v>3664</v>
      </c>
      <c r="H28" s="547">
        <f>H13+H15+H24</f>
        <v>3035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199</v>
      </c>
      <c r="D30" s="50">
        <f>IF((H28-D28)&gt;0,H28-D28,0)</f>
        <v>27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>
        <v>40</v>
      </c>
      <c r="E32" s="296" t="s">
        <v>348</v>
      </c>
      <c r="F32" s="551" t="s">
        <v>349</v>
      </c>
      <c r="G32" s="549"/>
      <c r="H32" s="549">
        <v>44</v>
      </c>
    </row>
    <row r="33" spans="1:18" ht="12">
      <c r="A33" s="128" t="s">
        <v>350</v>
      </c>
      <c r="B33" s="306" t="s">
        <v>351</v>
      </c>
      <c r="C33" s="49">
        <f>C28+C31+C32</f>
        <v>3465</v>
      </c>
      <c r="D33" s="49">
        <f>D28+D31+D32</f>
        <v>3048</v>
      </c>
      <c r="E33" s="127" t="s">
        <v>352</v>
      </c>
      <c r="F33" s="553" t="s">
        <v>353</v>
      </c>
      <c r="G33" s="53">
        <f>G32+G31+G28</f>
        <v>3664</v>
      </c>
      <c r="H33" s="53">
        <f>H32+H31+H28</f>
        <v>3079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199</v>
      </c>
      <c r="D34" s="50">
        <f>IF((H33-D33)&gt;0,H33-D33,0)</f>
        <v>31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>
        <v>-1</v>
      </c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199</v>
      </c>
      <c r="D39" s="459">
        <f>+IF((H33-D33-D35)&gt;0,H33-D33-D35,0)</f>
        <v>32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199</v>
      </c>
      <c r="D41" s="52">
        <f>IF(H39=0,IF(D39-D40&gt;0,D39-D40+H40,0),IF(H39-H40&lt;0,H40-H39+D39,0))</f>
        <v>32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3664</v>
      </c>
      <c r="D42" s="53">
        <f>D33+D35+D39</f>
        <v>3079</v>
      </c>
      <c r="E42" s="128" t="s">
        <v>379</v>
      </c>
      <c r="F42" s="129" t="s">
        <v>380</v>
      </c>
      <c r="G42" s="53">
        <f>G39+G33</f>
        <v>3664</v>
      </c>
      <c r="H42" s="53">
        <f>H39+H33</f>
        <v>3079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39472</v>
      </c>
      <c r="C48" s="427" t="s">
        <v>381</v>
      </c>
      <c r="D48" s="587"/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8"/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 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3849</v>
      </c>
      <c r="D10" s="54">
        <v>3347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-3013</v>
      </c>
      <c r="D11" s="54">
        <v>-2598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-891</v>
      </c>
      <c r="D13" s="54">
        <v>-852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-64</v>
      </c>
      <c r="D18" s="54">
        <v>-70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-119</v>
      </c>
      <c r="D20" s="55">
        <f>SUM(D10:D19)</f>
        <v>-208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-77</v>
      </c>
      <c r="D22" s="54">
        <v>-134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430</v>
      </c>
      <c r="D23" s="54">
        <v>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353</v>
      </c>
      <c r="D32" s="55">
        <f>SUM(D22:D31)</f>
        <v>-89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200</v>
      </c>
      <c r="D36" s="54">
        <v>132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-226</v>
      </c>
      <c r="D37" s="54">
        <v>-166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-2</v>
      </c>
      <c r="D39" s="54">
        <v>-20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</v>
      </c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-38</v>
      </c>
      <c r="D42" s="55">
        <f>SUM(D34:D41)</f>
        <v>-65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196</v>
      </c>
      <c r="D43" s="55">
        <f>D42+D32+D20</f>
        <v>-362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1014</v>
      </c>
      <c r="D44" s="132">
        <v>1376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1210</v>
      </c>
      <c r="D45" s="55">
        <f>D44+D43</f>
        <v>1014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1186</v>
      </c>
      <c r="D46" s="56">
        <v>1009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 t="s">
        <v>381</v>
      </c>
      <c r="C49" s="577" t="s">
        <v>781</v>
      </c>
      <c r="D49" s="57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39" sqref="F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218</v>
      </c>
      <c r="F11" s="58">
        <f>'№1-БАЛАНС'!H22</f>
        <v>328</v>
      </c>
      <c r="G11" s="58">
        <f>'№1-БАЛАНС'!H23</f>
        <v>0</v>
      </c>
      <c r="H11" s="60">
        <v>3548</v>
      </c>
      <c r="I11" s="58">
        <f>'№1-БАЛАНС'!H28+'№1-БАЛАНС'!H31</f>
        <v>576</v>
      </c>
      <c r="J11" s="58">
        <f>'№1-БАЛАНС'!H29+'№1-БАЛАНС'!H32</f>
        <v>0</v>
      </c>
      <c r="K11" s="60"/>
      <c r="L11" s="344">
        <f>SUM(C11:K11)</f>
        <v>4968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218</v>
      </c>
      <c r="F15" s="61">
        <f t="shared" si="2"/>
        <v>328</v>
      </c>
      <c r="G15" s="61">
        <f t="shared" si="2"/>
        <v>0</v>
      </c>
      <c r="H15" s="61">
        <f t="shared" si="2"/>
        <v>3548</v>
      </c>
      <c r="I15" s="61">
        <f t="shared" si="2"/>
        <v>576</v>
      </c>
      <c r="J15" s="61">
        <f t="shared" si="2"/>
        <v>0</v>
      </c>
      <c r="K15" s="61">
        <f t="shared" si="2"/>
        <v>0</v>
      </c>
      <c r="L15" s="344">
        <f t="shared" si="1"/>
        <v>4968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199</v>
      </c>
      <c r="J16" s="345">
        <f>+'№1-БАЛАНС'!G32</f>
        <v>0</v>
      </c>
      <c r="K16" s="60"/>
      <c r="L16" s="344">
        <f t="shared" si="1"/>
        <v>199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</v>
      </c>
      <c r="F28" s="60"/>
      <c r="G28" s="60"/>
      <c r="H28" s="60">
        <v>577</v>
      </c>
      <c r="I28" s="60">
        <v>-576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4125</v>
      </c>
      <c r="I29" s="59">
        <f t="shared" si="6"/>
        <v>199</v>
      </c>
      <c r="J29" s="59">
        <f t="shared" si="6"/>
        <v>0</v>
      </c>
      <c r="K29" s="59">
        <f t="shared" si="6"/>
        <v>0</v>
      </c>
      <c r="L29" s="344">
        <f t="shared" si="1"/>
        <v>5167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4125</v>
      </c>
      <c r="I32" s="59">
        <f t="shared" si="7"/>
        <v>199</v>
      </c>
      <c r="J32" s="59">
        <f t="shared" si="7"/>
        <v>0</v>
      </c>
      <c r="K32" s="59">
        <f t="shared" si="7"/>
        <v>0</v>
      </c>
      <c r="L32" s="344">
        <f t="shared" si="1"/>
        <v>5167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870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N20" sqref="N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'№1-БАЛАНС'!E3</f>
        <v> 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608" t="s">
        <v>4</v>
      </c>
      <c r="B3" s="609"/>
      <c r="C3" s="611" t="str">
        <f>'№1-БАЛАНС'!E5</f>
        <v> 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755</v>
      </c>
      <c r="E9" s="189"/>
      <c r="F9" s="189">
        <v>4</v>
      </c>
      <c r="G9" s="74">
        <f>D9+E9-F9</f>
        <v>751</v>
      </c>
      <c r="H9" s="65"/>
      <c r="I9" s="65"/>
      <c r="J9" s="74">
        <f>G9+H9-I9</f>
        <v>751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1726</v>
      </c>
      <c r="E10" s="189">
        <v>94</v>
      </c>
      <c r="F10" s="189">
        <v>9</v>
      </c>
      <c r="G10" s="74">
        <f aca="true" t="shared" si="2" ref="G10:G39">D10+E10-F10</f>
        <v>1811</v>
      </c>
      <c r="H10" s="65"/>
      <c r="I10" s="65"/>
      <c r="J10" s="74">
        <f aca="true" t="shared" si="3" ref="J10:J39">G10+H10-I10</f>
        <v>1811</v>
      </c>
      <c r="K10" s="65">
        <v>813</v>
      </c>
      <c r="L10" s="65">
        <v>68</v>
      </c>
      <c r="M10" s="65">
        <v>5</v>
      </c>
      <c r="N10" s="74">
        <f aca="true" t="shared" si="4" ref="N10:N39">K10+L10-M10</f>
        <v>876</v>
      </c>
      <c r="O10" s="65"/>
      <c r="P10" s="65"/>
      <c r="Q10" s="74">
        <f t="shared" si="0"/>
        <v>876</v>
      </c>
      <c r="R10" s="74">
        <f t="shared" si="1"/>
        <v>935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2221</v>
      </c>
      <c r="E11" s="189">
        <v>51</v>
      </c>
      <c r="F11" s="189">
        <v>17</v>
      </c>
      <c r="G11" s="74">
        <f t="shared" si="2"/>
        <v>2255</v>
      </c>
      <c r="H11" s="65"/>
      <c r="I11" s="65"/>
      <c r="J11" s="74">
        <f t="shared" si="3"/>
        <v>2255</v>
      </c>
      <c r="K11" s="65">
        <v>2091</v>
      </c>
      <c r="L11" s="65">
        <v>18</v>
      </c>
      <c r="M11" s="65">
        <v>17</v>
      </c>
      <c r="N11" s="74">
        <f t="shared" si="4"/>
        <v>2092</v>
      </c>
      <c r="O11" s="65"/>
      <c r="P11" s="65"/>
      <c r="Q11" s="74">
        <f t="shared" si="0"/>
        <v>2092</v>
      </c>
      <c r="R11" s="74">
        <f t="shared" si="1"/>
        <v>163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133</v>
      </c>
      <c r="E12" s="189"/>
      <c r="F12" s="189"/>
      <c r="G12" s="74">
        <f t="shared" si="2"/>
        <v>133</v>
      </c>
      <c r="H12" s="65"/>
      <c r="I12" s="65"/>
      <c r="J12" s="74">
        <f t="shared" si="3"/>
        <v>133</v>
      </c>
      <c r="K12" s="65">
        <v>82</v>
      </c>
      <c r="L12" s="65">
        <v>4</v>
      </c>
      <c r="M12" s="65"/>
      <c r="N12" s="74">
        <f t="shared" si="4"/>
        <v>86</v>
      </c>
      <c r="O12" s="65"/>
      <c r="P12" s="65"/>
      <c r="Q12" s="74">
        <f t="shared" si="0"/>
        <v>86</v>
      </c>
      <c r="R12" s="74">
        <f t="shared" si="1"/>
        <v>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183</v>
      </c>
      <c r="E13" s="189"/>
      <c r="F13" s="189">
        <v>2</v>
      </c>
      <c r="G13" s="74">
        <f t="shared" si="2"/>
        <v>181</v>
      </c>
      <c r="H13" s="65"/>
      <c r="I13" s="65"/>
      <c r="J13" s="74">
        <f t="shared" si="3"/>
        <v>181</v>
      </c>
      <c r="K13" s="65">
        <v>119</v>
      </c>
      <c r="L13" s="65">
        <v>17</v>
      </c>
      <c r="M13" s="65">
        <v>2</v>
      </c>
      <c r="N13" s="74">
        <f t="shared" si="4"/>
        <v>134</v>
      </c>
      <c r="O13" s="65"/>
      <c r="P13" s="65"/>
      <c r="Q13" s="74">
        <f t="shared" si="0"/>
        <v>134</v>
      </c>
      <c r="R13" s="74">
        <f t="shared" si="1"/>
        <v>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86</v>
      </c>
      <c r="E15" s="456">
        <v>115</v>
      </c>
      <c r="F15" s="456">
        <v>188</v>
      </c>
      <c r="G15" s="74">
        <f t="shared" si="2"/>
        <v>13</v>
      </c>
      <c r="H15" s="457"/>
      <c r="I15" s="457"/>
      <c r="J15" s="74">
        <f t="shared" si="3"/>
        <v>13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13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149</v>
      </c>
      <c r="E16" s="189">
        <v>25</v>
      </c>
      <c r="F16" s="189"/>
      <c r="G16" s="74">
        <f t="shared" si="2"/>
        <v>174</v>
      </c>
      <c r="H16" s="65"/>
      <c r="I16" s="65"/>
      <c r="J16" s="74">
        <f t="shared" si="3"/>
        <v>174</v>
      </c>
      <c r="K16" s="65">
        <v>143</v>
      </c>
      <c r="L16" s="65">
        <v>7</v>
      </c>
      <c r="M16" s="65"/>
      <c r="N16" s="74">
        <f t="shared" si="4"/>
        <v>150</v>
      </c>
      <c r="O16" s="65"/>
      <c r="P16" s="65"/>
      <c r="Q16" s="74">
        <f aca="true" t="shared" si="5" ref="Q16:Q25">N16+O16-P16</f>
        <v>150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5253</v>
      </c>
      <c r="E17" s="194">
        <f>SUM(E9:E16)</f>
        <v>285</v>
      </c>
      <c r="F17" s="194">
        <f>SUM(F9:F16)</f>
        <v>220</v>
      </c>
      <c r="G17" s="74">
        <f t="shared" si="2"/>
        <v>5318</v>
      </c>
      <c r="H17" s="75">
        <f>SUM(H9:H16)</f>
        <v>0</v>
      </c>
      <c r="I17" s="75">
        <f>SUM(I9:I16)</f>
        <v>0</v>
      </c>
      <c r="J17" s="74">
        <f t="shared" si="3"/>
        <v>5318</v>
      </c>
      <c r="K17" s="75">
        <f>SUM(K9:K16)</f>
        <v>3248</v>
      </c>
      <c r="L17" s="75">
        <f>SUM(L9:L16)</f>
        <v>114</v>
      </c>
      <c r="M17" s="75">
        <f>SUM(M9:M16)</f>
        <v>24</v>
      </c>
      <c r="N17" s="74">
        <f t="shared" si="4"/>
        <v>3338</v>
      </c>
      <c r="O17" s="75">
        <f>SUM(O9:O16)</f>
        <v>0</v>
      </c>
      <c r="P17" s="75">
        <f>SUM(P9:P16)</f>
        <v>0</v>
      </c>
      <c r="Q17" s="74">
        <f t="shared" si="5"/>
        <v>3338</v>
      </c>
      <c r="R17" s="74">
        <f t="shared" si="6"/>
        <v>1980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>
        <v>1</v>
      </c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>
        <v>1</v>
      </c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>
        <v>19</v>
      </c>
      <c r="F24" s="189"/>
      <c r="G24" s="74">
        <f t="shared" si="2"/>
        <v>19</v>
      </c>
      <c r="H24" s="65"/>
      <c r="I24" s="65"/>
      <c r="J24" s="74">
        <f t="shared" si="3"/>
        <v>19</v>
      </c>
      <c r="K24" s="65"/>
      <c r="L24" s="65">
        <v>2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17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20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0</v>
      </c>
      <c r="L25" s="66">
        <f t="shared" si="7"/>
        <v>3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5266</v>
      </c>
      <c r="E40" s="437">
        <f>E17+E18+E19+E25+E38+E39</f>
        <v>305</v>
      </c>
      <c r="F40" s="437">
        <f aca="true" t="shared" si="13" ref="F40:R40">F17+F18+F19+F25+F38+F39</f>
        <v>220</v>
      </c>
      <c r="G40" s="437">
        <f t="shared" si="13"/>
        <v>5351</v>
      </c>
      <c r="H40" s="437">
        <f t="shared" si="13"/>
        <v>0</v>
      </c>
      <c r="I40" s="437">
        <f t="shared" si="13"/>
        <v>0</v>
      </c>
      <c r="J40" s="437">
        <f t="shared" si="13"/>
        <v>5351</v>
      </c>
      <c r="K40" s="437">
        <f t="shared" si="13"/>
        <v>3248</v>
      </c>
      <c r="L40" s="437">
        <f t="shared" si="13"/>
        <v>117</v>
      </c>
      <c r="M40" s="437">
        <f t="shared" si="13"/>
        <v>24</v>
      </c>
      <c r="N40" s="437">
        <f t="shared" si="13"/>
        <v>3341</v>
      </c>
      <c r="O40" s="437">
        <f t="shared" si="13"/>
        <v>0</v>
      </c>
      <c r="P40" s="437">
        <f t="shared" si="13"/>
        <v>0</v>
      </c>
      <c r="Q40" s="437">
        <f t="shared" si="13"/>
        <v>3341</v>
      </c>
      <c r="R40" s="437">
        <f t="shared" si="13"/>
        <v>2010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C95" sqref="AC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57</v>
      </c>
      <c r="D21" s="108"/>
      <c r="E21" s="120">
        <f t="shared" si="0"/>
        <v>57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550</v>
      </c>
      <c r="D28" s="108">
        <v>550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18</v>
      </c>
      <c r="D31" s="108">
        <v>18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64</v>
      </c>
      <c r="D33" s="105">
        <f>SUM(D34:D37)</f>
        <v>64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62</v>
      </c>
      <c r="D35" s="108">
        <v>62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25</v>
      </c>
      <c r="D42" s="108">
        <v>25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674</v>
      </c>
      <c r="D43" s="104">
        <f>D24+D28+D29+D31+D30+D32+D33+D38</f>
        <v>674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731</v>
      </c>
      <c r="D44" s="103">
        <f>D43+D21+D19+D9</f>
        <v>674</v>
      </c>
      <c r="E44" s="118">
        <f>E43+E21+E19+E9</f>
        <v>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28</v>
      </c>
      <c r="D56" s="103">
        <f>D57+D59</f>
        <v>0</v>
      </c>
      <c r="E56" s="119">
        <f t="shared" si="1"/>
        <v>28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28</v>
      </c>
      <c r="D57" s="108"/>
      <c r="E57" s="119">
        <f t="shared" si="1"/>
        <v>28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376</v>
      </c>
      <c r="D85" s="104">
        <f>SUM(D86:D90)+D94</f>
        <v>376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145</v>
      </c>
      <c r="D87" s="108">
        <v>145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85</v>
      </c>
      <c r="D88" s="108">
        <v>85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114</v>
      </c>
      <c r="D89" s="108">
        <v>114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31</v>
      </c>
      <c r="D94" s="108">
        <v>31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75</v>
      </c>
      <c r="D95" s="108">
        <v>75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660</v>
      </c>
      <c r="D96" s="104">
        <f>D85+D80+D75+D71+D95</f>
        <v>660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710</v>
      </c>
      <c r="D97" s="104">
        <f>D96+D68+D66</f>
        <v>660</v>
      </c>
      <c r="E97" s="104">
        <f>E96+E68+E66</f>
        <v>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1" sqref="B3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1">
      <selection activeCell="I36" sqref="I3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874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869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Operator</cp:lastModifiedBy>
  <cp:lastPrinted>2008-01-28T14:27:45Z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