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20" yWindow="65491" windowWidth="10050" windowHeight="12930" tabRatio="891" activeTab="1"/>
  </bookViews>
  <sheets>
    <sheet name="справка № 1ИД-БАЛАНС" sheetId="1" r:id="rId1"/>
    <sheet name="справка № 2ИД-ОТЧЕТ ЗА ДОХОДИТЕ" sheetId="2" r:id="rId2"/>
    <sheet name="справка № 4ИД-ОСК" sheetId="3" r:id="rId3"/>
    <sheet name="справка № 3ИД-ОПП" sheetId="4" r:id="rId4"/>
    <sheet name="справка № 5ИД" sheetId="5" r:id="rId5"/>
    <sheet name="справка № 6ИД" sheetId="6" r:id="rId6"/>
    <sheet name="справка №7ИД" sheetId="7" r:id="rId7"/>
    <sheet name="справка № 8ИД" sheetId="8" r:id="rId8"/>
    <sheet name="справка №9" sheetId="9" r:id="rId9"/>
  </sheets>
  <definedNames>
    <definedName name="_xlnm.Print_Area" localSheetId="0">'справка № 1ИД-БАЛАНС'!$A$1:$F$70</definedName>
    <definedName name="_xlnm.Print_Area" localSheetId="1">'справка № 2ИД-ОТЧЕТ ЗА ДОХОДИТЕ'!$A$1:$G$50</definedName>
    <definedName name="_xlnm.Print_Area" localSheetId="7">'справка № 8ИД'!$A$1:$D$127</definedName>
    <definedName name="_xlnm.Print_Area" localSheetId="6">'справка №7ИД'!$A$1:$P$163</definedName>
    <definedName name="_xlnm.Print_Titles" localSheetId="0">'справка № 1ИД-БАЛАНС'!$9:$9</definedName>
    <definedName name="_xlnm.Print_Titles" localSheetId="1">'справка № 2ИД-ОТЧЕТ ЗА ДОХОДИТЕ'!$10:$10</definedName>
    <definedName name="_xlnm.Print_Titles" localSheetId="3">'справка № 3ИД-ОПП'!$12:$12</definedName>
    <definedName name="_xlnm.Print_Titles" localSheetId="2">'справка № 4ИД-ОСК'!$11:$11</definedName>
    <definedName name="_xlnm.Print_Titles" localSheetId="4">'справка № 5ИД'!$11:$11</definedName>
    <definedName name="_xlnm.Print_Titles" localSheetId="6">'справка №7ИД'!$14:$14</definedName>
  </definedNames>
  <calcPr fullCalcOnLoad="1"/>
</workbook>
</file>

<file path=xl/sharedStrings.xml><?xml version="1.0" encoding="utf-8"?>
<sst xmlns="http://schemas.openxmlformats.org/spreadsheetml/2006/main" count="978" uniqueCount="555">
  <si>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</si>
  <si>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</si>
  <si>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</si>
  <si>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</si>
  <si>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</si>
  <si>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</si>
  <si>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</si>
  <si>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</si>
  <si>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</si>
  <si>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Дълготрайни материални активи</t>
  </si>
  <si>
    <t>2. Нематериални активи</t>
  </si>
  <si>
    <t>1. Парични средства в каса</t>
  </si>
  <si>
    <t>2. Парични средства по безсрочни депозити</t>
  </si>
  <si>
    <t>3. Парични средства по банкови депозити</t>
  </si>
  <si>
    <t>в т.ч. със срок  3 месеца до падежа</t>
  </si>
  <si>
    <t>4.Блокирани парични средства</t>
  </si>
  <si>
    <t xml:space="preserve">1.Държани за търгуване </t>
  </si>
  <si>
    <t>капиталови ценни книжа</t>
  </si>
  <si>
    <t>деривати на ценни книжа</t>
  </si>
  <si>
    <t>дългови ценни книжа</t>
  </si>
  <si>
    <t>други</t>
  </si>
  <si>
    <t>2. Обявени за продажба</t>
  </si>
  <si>
    <t xml:space="preserve">3. Други </t>
  </si>
  <si>
    <t>Общо за група I</t>
  </si>
  <si>
    <t xml:space="preserve">Общо за група II </t>
  </si>
  <si>
    <t>1. Материални запаси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</si>
  <si>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</si>
  <si>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</si>
  <si>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</si>
  <si>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</si>
  <si>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</si>
  <si>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</si>
  <si>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</si>
  <si>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</si>
  <si>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</si>
  <si>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</si>
  <si>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</si>
  <si>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>ІІ. Нефинансови разходи</t>
  </si>
  <si>
    <t xml:space="preserve">3. Разходи за амортизация </t>
  </si>
  <si>
    <t>4. Разходи за заплати, социално и пенсионно осигуряване</t>
  </si>
  <si>
    <t>5. Други</t>
  </si>
  <si>
    <t>Общо за група ІІ</t>
  </si>
  <si>
    <t>Б.Общо разходи за дейността (І+ІІ)</t>
  </si>
  <si>
    <t>В. Печалба от обичайната  дейност</t>
  </si>
  <si>
    <t>А. СОБСТВЕН КАПИТАЛ</t>
  </si>
  <si>
    <t xml:space="preserve">I. ФИНАНСОВИ АКТИВИ </t>
  </si>
  <si>
    <t>I. ОСНОВЕН КАПИТАЛ</t>
  </si>
  <si>
    <t>1. Капиталови ценни книжа</t>
  </si>
  <si>
    <t>II. РЕЗЕРВИ</t>
  </si>
  <si>
    <t>2. Държани до настъпване на падеж</t>
  </si>
  <si>
    <t>1. Премийни резерви при емитиране на акции</t>
  </si>
  <si>
    <t>3. Други</t>
  </si>
  <si>
    <t>2. Резерви от последващи оценки на активи и пасиви</t>
  </si>
  <si>
    <t>Общо за групата I</t>
  </si>
  <si>
    <t>3. Целеви резерви, в т.ч.:</t>
  </si>
  <si>
    <t xml:space="preserve">II. НЕТЕКУЩИ НЕФИНАНСОВИ АКТИВИ </t>
  </si>
  <si>
    <t>общи</t>
  </si>
  <si>
    <t>специални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</si>
  <si>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</si>
  <si>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</si>
  <si>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</si>
  <si>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</si>
  <si>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</si>
  <si>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</si>
  <si>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</si>
  <si>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</si>
  <si>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</si>
  <si>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</si>
  <si>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</si>
  <si>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1. Задължения по получени заеми към банки</t>
  </si>
  <si>
    <t>I. ТЕКУЩИ ЗАДЪЛЖЕНИЯ</t>
  </si>
  <si>
    <t>II. ТЕКУЩИ ФИНАНСОВИ АКТИВИ</t>
  </si>
  <si>
    <t>III. НЕФИНАНСОВИ АКТИВИ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</si>
  <si>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</si>
  <si>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</si>
  <si>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</si>
  <si>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</si>
  <si>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</si>
  <si>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</si>
  <si>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</si>
  <si>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</si>
  <si>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3. Отрицателни разлики от промяна на валутни курсове</t>
  </si>
  <si>
    <t>4. Приходи от лихви</t>
  </si>
  <si>
    <t>ІІ. Нефинансови приходи</t>
  </si>
  <si>
    <t>Б. Общо приходи от дейността (I+II)</t>
  </si>
  <si>
    <t>В. Загуба от дейността</t>
  </si>
  <si>
    <t>ІІІ. Извънредни разходи</t>
  </si>
  <si>
    <t>ІІІ. Извънредни приходи</t>
  </si>
  <si>
    <t>ВСИЧКО (Г+Е)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</si>
  <si>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</si>
  <si>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</si>
  <si>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</si>
  <si>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</si>
  <si>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</si>
  <si>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</si>
  <si>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</si>
  <si>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</si>
  <si>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</si>
  <si>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</si>
  <si>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</si>
  <si>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</si>
  <si>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</si>
  <si>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специали
зирани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</si>
  <si>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</si>
  <si>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</si>
  <si>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</si>
  <si>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</si>
  <si>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</si>
  <si>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</si>
  <si>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</si>
  <si>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</si>
  <si>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</si>
  <si>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</si>
  <si>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</si>
  <si>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</si>
  <si>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</si>
  <si>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</t>
  </si>
  <si>
    <t xml:space="preserve">увеличения    </t>
  </si>
  <si>
    <t>намаления</t>
  </si>
  <si>
    <t>4. Последващи оценки на финансови активи и инструменти, в т.ч.</t>
  </si>
  <si>
    <t xml:space="preserve">5. Ефект от отсрочени данъци </t>
  </si>
  <si>
    <t>6. Други изменения</t>
  </si>
  <si>
    <t xml:space="preserve">Салдо към края на отчетния период </t>
  </si>
  <si>
    <t>7. Промени от преводи на годишни финансови отчети на предприятия в чужбина</t>
  </si>
  <si>
    <t>8. Промени от преизчисляване на финансови отчети при свръхинфлация</t>
  </si>
  <si>
    <t xml:space="preserve">Собствен капитал 
към края на отчетния период </t>
  </si>
  <si>
    <t xml:space="preserve">Съставител: …………... </t>
  </si>
  <si>
    <t xml:space="preserve"> Ръководител…………….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</si>
  <si>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</si>
  <si>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</si>
  <si>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</si>
  <si>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</si>
  <si>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</si>
  <si>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А. Парични потоци от специализирана инвестиционна дейност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</si>
  <si>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</si>
  <si>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</si>
  <si>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комисиони, дивиденти и др. подобни</t>
  </si>
  <si>
    <t>Положителни и отрицателни валутни курсови разлики</t>
  </si>
  <si>
    <t>Всичко парични потоци от специализирана инвестиционна дейност (А):</t>
  </si>
  <si>
    <t>Парични потоци, свързани с търговски контрагенти</t>
  </si>
  <si>
    <t>Парични потоци, свързани с нетекущи активи</t>
  </si>
  <si>
    <t>Плащания при разпределения на печалби</t>
  </si>
  <si>
    <t>Платени и възстановени данъци върху печалба</t>
  </si>
  <si>
    <t>Други парични потоци от неспециализирана инвестицонна дейност</t>
  </si>
  <si>
    <t>Всичко парични потоци от неспециализирана инвестиционна дейност (Б)</t>
  </si>
  <si>
    <t>В. Парични потоци от финансова дейност</t>
  </si>
  <si>
    <t>Други парични потоци от финансова дейност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</si>
  <si>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</si>
  <si>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</si>
  <si>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</si>
  <si>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</si>
  <si>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</si>
  <si>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</si>
  <si>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</si>
  <si>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Емитиране, продажба и обратно изкупуване на акции</t>
  </si>
  <si>
    <t xml:space="preserve">Парични потоци, свързани с получени  заеми, в т.ч. 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</si>
  <si>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</si>
  <si>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</si>
  <si>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</si>
  <si>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</si>
  <si>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</si>
  <si>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</si>
  <si>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</si>
  <si>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</si>
  <si>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</si>
  <si>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</si>
  <si>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</si>
  <si>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</si>
  <si>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</si>
  <si>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>Стойност</t>
  </si>
  <si>
    <t>до 3 месеца</t>
  </si>
  <si>
    <t xml:space="preserve"> до една година </t>
  </si>
  <si>
    <t xml:space="preserve"> над една година </t>
  </si>
  <si>
    <t>В началото на годината</t>
  </si>
  <si>
    <t>Увеличение</t>
  </si>
  <si>
    <t>Намаление</t>
  </si>
  <si>
    <t>В края на годината</t>
  </si>
  <si>
    <t>Обща сума: (1 + 2 + 3 )</t>
  </si>
  <si>
    <t>Съставител:……….</t>
  </si>
  <si>
    <t>Ръководител:……….</t>
  </si>
  <si>
    <t>корпоративни данъци</t>
  </si>
  <si>
    <t>от осигурителни предприятия</t>
  </si>
  <si>
    <t>по липси и начети</t>
  </si>
  <si>
    <t>по рекламации</t>
  </si>
  <si>
    <t>други  данъци</t>
  </si>
  <si>
    <t xml:space="preserve">Общо задължения: </t>
  </si>
  <si>
    <t>Справка</t>
  </si>
  <si>
    <t xml:space="preserve"> за вземанията, задълженията и провизиите </t>
  </si>
  <si>
    <t>Вид и брой на ценните книжа</t>
  </si>
  <si>
    <t>Стойност на ценните книжа</t>
  </si>
  <si>
    <t>обикновени</t>
  </si>
  <si>
    <t xml:space="preserve">поименни </t>
  </si>
  <si>
    <t>конвертируеми</t>
  </si>
  <si>
    <t>По пазарна цена</t>
  </si>
  <si>
    <t>По справедлива стойност</t>
  </si>
  <si>
    <t>корпоративни</t>
  </si>
  <si>
    <t>общински</t>
  </si>
  <si>
    <t>ипотечни</t>
  </si>
  <si>
    <t xml:space="preserve">други </t>
  </si>
  <si>
    <t>опции</t>
  </si>
  <si>
    <t>Съставител: .....................…………..</t>
  </si>
  <si>
    <t>Инвестиционен рейтинг</t>
  </si>
  <si>
    <t>Индекс на регулирания пазар</t>
  </si>
  <si>
    <t>Рейтингова агенция</t>
  </si>
  <si>
    <t>Код на емисия</t>
  </si>
  <si>
    <t>11а</t>
  </si>
  <si>
    <t>11б</t>
  </si>
  <si>
    <t>12а</t>
  </si>
  <si>
    <t>12б</t>
  </si>
  <si>
    <t>Преоценка</t>
  </si>
  <si>
    <t>Отчетна стойност</t>
  </si>
  <si>
    <t>Преоценена стойност (10+11а-11б+12а-12б)</t>
  </si>
  <si>
    <t xml:space="preserve">Обща сума по т.1 </t>
  </si>
  <si>
    <t>Обща сума по т.2</t>
  </si>
  <si>
    <t>Обща сума по т.3</t>
  </si>
  <si>
    <t>Обща сума І:</t>
  </si>
  <si>
    <t>Обща сума по т. 1</t>
  </si>
  <si>
    <t>Обща сума по т. 3</t>
  </si>
  <si>
    <t>Преоценена стойност в процент към стойността на активите по баланса на дружеството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</si>
  <si>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</si>
  <si>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</si>
  <si>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</si>
  <si>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</si>
  <si>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</si>
  <si>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</si>
  <si>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</si>
  <si>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</si>
  <si>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</si>
  <si>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</si>
  <si>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</si>
  <si>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държавни ценни книжа </t>
  </si>
  <si>
    <t>Обща сума ІІ:</t>
  </si>
  <si>
    <t>Общ сбор ( I+ II+ III)</t>
  </si>
  <si>
    <t xml:space="preserve">                                                                                                                  </t>
  </si>
  <si>
    <t>Обща сума І</t>
  </si>
  <si>
    <t>Обща сума ІІ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</si>
  <si>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</si>
  <si>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</si>
  <si>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</si>
  <si>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брой</t>
  </si>
  <si>
    <t>лева</t>
  </si>
  <si>
    <t>Обща сума</t>
  </si>
  <si>
    <t xml:space="preserve">2. Вземания </t>
  </si>
  <si>
    <t>Съставител:……………………….</t>
  </si>
  <si>
    <t>Ръководител:………………………</t>
  </si>
  <si>
    <t>3. Положителни разлики от промяна на валутни курсове</t>
  </si>
  <si>
    <t>1. Разходи за материални запаси</t>
  </si>
  <si>
    <t>Б. Парични потоци от неспециализирана инвестиционна дейност</t>
  </si>
  <si>
    <t>Съставител: ………………….</t>
  </si>
  <si>
    <t>Ръководител:…………………..</t>
  </si>
  <si>
    <t xml:space="preserve">І. Финансови активи 
</t>
  </si>
  <si>
    <t>1. Сгради</t>
  </si>
  <si>
    <t>2. Машини и оборудване</t>
  </si>
  <si>
    <t>3. Транспорни средства</t>
  </si>
  <si>
    <t>ІІІ. Нематериални активи</t>
  </si>
  <si>
    <t>квалифицирани дългови ценни книжа</t>
  </si>
  <si>
    <t>други инвестиции</t>
  </si>
  <si>
    <t>Съставител:……………….</t>
  </si>
  <si>
    <t>Преоценена стойност (4+5-6)</t>
  </si>
  <si>
    <t>Амортизация</t>
  </si>
  <si>
    <t>2. Държани до настъпване на падежа, в т.ч.:</t>
  </si>
  <si>
    <t xml:space="preserve">Справка № 6 ИД
</t>
  </si>
  <si>
    <t>( в лева)</t>
  </si>
  <si>
    <t>І. Краткосрочни вземания</t>
  </si>
  <si>
    <t>1. Вземания от свързани предприятия</t>
  </si>
  <si>
    <t>2. Вземания от клиенти и доставчици</t>
  </si>
  <si>
    <t>3. Вземания от предоставени аванси</t>
  </si>
  <si>
    <t>4. Съдебни вземания</t>
  </si>
  <si>
    <t>5. Присъдени вземания</t>
  </si>
  <si>
    <t>6. Вземания от съучастия (дивиденти)</t>
  </si>
  <si>
    <t>7. Вземания от лихви</t>
  </si>
  <si>
    <t>други данъци</t>
  </si>
  <si>
    <t>9. Други краткосрочни вземания, в. т. ч.:</t>
  </si>
  <si>
    <t>ІІ. Краткосрочни задължения</t>
  </si>
  <si>
    <t xml:space="preserve">1. Задължения по дивиденти </t>
  </si>
  <si>
    <t>3. Задължения към доставчици</t>
  </si>
  <si>
    <t xml:space="preserve">4. Задължения по получени аванси </t>
  </si>
  <si>
    <t>5. Задължения към персонала</t>
  </si>
  <si>
    <t>7. Задължения към осигурителни предприятия</t>
  </si>
  <si>
    <t>9. Задължения към управляващо дружество</t>
  </si>
  <si>
    <t>10. Задължения към банка депозитар</t>
  </si>
  <si>
    <t>неплатени лихви</t>
  </si>
  <si>
    <t>просрочени</t>
  </si>
  <si>
    <t>1. Провизии за правни задължения</t>
  </si>
  <si>
    <t>2. Провизии за конструктивни задължения</t>
  </si>
  <si>
    <t>3. Други провизии</t>
  </si>
  <si>
    <t>Б. ЗАДЪЛЖЕНИЯ</t>
  </si>
  <si>
    <t>В. ПРОВИЗИИ</t>
  </si>
  <si>
    <t>8. Данъци за възстановяване, в т.ч.:</t>
  </si>
  <si>
    <t>6. Данъчни задължения, в т.ч.:</t>
  </si>
  <si>
    <t>11. Други краткосрочни задължения, в т.ч.:</t>
  </si>
  <si>
    <t>А. Нетекущи финансови активи</t>
  </si>
  <si>
    <t>2. Облигации</t>
  </si>
  <si>
    <t>3. Държавни ценни книжа</t>
  </si>
  <si>
    <t>4. Други права, свързани с акции, облигации и други дългови инструменти</t>
  </si>
  <si>
    <t>Обща сума по т.4</t>
  </si>
  <si>
    <t>Б. Текущи финансови активи</t>
  </si>
  <si>
    <t>І. Финансови активи, държани за търгуване</t>
  </si>
  <si>
    <t>2. Изкупени собствени акции</t>
  </si>
  <si>
    <t>3. Облигации</t>
  </si>
  <si>
    <t>варанти</t>
  </si>
  <si>
    <t>5. Държавни ценни книжа</t>
  </si>
  <si>
    <t>ІІ. Финансови активи, обявени за продажба</t>
  </si>
  <si>
    <t>Обща сума по т. 4</t>
  </si>
  <si>
    <t>Обща сума раздел А</t>
  </si>
  <si>
    <t>Обща сума раздел Б</t>
  </si>
  <si>
    <t>4. Други дългови инструменти, в т.ч.:</t>
  </si>
  <si>
    <t>Справка №7 ИД</t>
  </si>
  <si>
    <t>Справка №8 ИД</t>
  </si>
  <si>
    <t>А. В страната</t>
  </si>
  <si>
    <t>І. В асоциирани предприятия</t>
  </si>
  <si>
    <t xml:space="preserve">ІІ. В други предприятия </t>
  </si>
  <si>
    <t>Обща сума за страната(I + II)</t>
  </si>
  <si>
    <t>Б. В чужбина</t>
  </si>
  <si>
    <t>Обща сума I</t>
  </si>
  <si>
    <t>ІІ. В други предприятия</t>
  </si>
  <si>
    <t>Обща сума II</t>
  </si>
  <si>
    <t>Обща сума за чужбина(I + II)</t>
  </si>
  <si>
    <t>Съставител: ……………</t>
  </si>
  <si>
    <t>Ръководител:………….</t>
  </si>
  <si>
    <t xml:space="preserve"> за участията в капиталите на други предприятия </t>
  </si>
  <si>
    <t>Справка №5 ИД</t>
  </si>
  <si>
    <t>Обща сума по т. 5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</si>
  <si>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</si>
  <si>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</si>
  <si>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</si>
  <si>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</si>
  <si>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</si>
  <si>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</si>
  <si>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1.Лихви по разплащателни сметки</t>
  </si>
  <si>
    <t>2. Лихви по депозитни сметки</t>
  </si>
  <si>
    <t>4.Лихви по ДЦК</t>
  </si>
  <si>
    <t>5.Други лихви</t>
  </si>
  <si>
    <t>1. Лихви по краткосрочни заеми, в т.ч.</t>
  </si>
  <si>
    <t>редовни заеми в левове</t>
  </si>
  <si>
    <t>просрочени заеми в левове</t>
  </si>
  <si>
    <t>2. Лихви по неизплатени заплати в срок</t>
  </si>
  <si>
    <t>3. Лихви по държавни вземания</t>
  </si>
  <si>
    <t>4. Лихви по търговски задължения</t>
  </si>
  <si>
    <t>Обща сума на раздел ІІ</t>
  </si>
  <si>
    <t>Справка №9 ИД</t>
  </si>
  <si>
    <t>ІІ. Разходи за лихви</t>
  </si>
  <si>
    <t>Обща сума на  раздел І</t>
  </si>
  <si>
    <t xml:space="preserve">      Ръководител:…………... </t>
  </si>
  <si>
    <t>1. Задължения към акционерите за дивиденти</t>
  </si>
  <si>
    <t>към банки</t>
  </si>
  <si>
    <t>2. Задължения към финансови предприятия, в т.ч.:</t>
  </si>
  <si>
    <t>4. Задължения към персонала</t>
  </si>
  <si>
    <t>5. Данъчни задължения</t>
  </si>
  <si>
    <t>6. Задължения към осигурителни предприятия</t>
  </si>
  <si>
    <t>7. Други</t>
  </si>
  <si>
    <t xml:space="preserve">Справка №1 ИД </t>
  </si>
  <si>
    <t>Г. Общо разходи (І+ІІ+ІІІ)</t>
  </si>
  <si>
    <t>ІV. Разходи за данъци</t>
  </si>
  <si>
    <t>1. Корпоративни данъци</t>
  </si>
  <si>
    <t>2. Други</t>
  </si>
  <si>
    <t>Общо за група ІV</t>
  </si>
  <si>
    <t>Д. Печалба преди облагане с данъци (В-ІІІ)</t>
  </si>
  <si>
    <t>Д. Загуба преди облагане с данъци (В+ІІІ)</t>
  </si>
  <si>
    <t>ВСИЧКО (Г+ІV+Е)</t>
  </si>
  <si>
    <t>Е. Нетна печалба за периода (Д-ІV)</t>
  </si>
  <si>
    <t>Е. Нетна загуба за периода (Д+ІV)</t>
  </si>
  <si>
    <t xml:space="preserve">2. Отрицателни разлики от операции с финансови активи, в т.ч. </t>
  </si>
  <si>
    <t>Справка №2 ИД</t>
  </si>
  <si>
    <t>Справка №З ИД</t>
  </si>
  <si>
    <t>Е. Парични средства в края на периода, в т.ч.:</t>
  </si>
  <si>
    <t>по безсрочни депозити</t>
  </si>
  <si>
    <t>Справка №4 ИД</t>
  </si>
  <si>
    <r>
      <t>2. Задължения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към банки, в т.ч.:</t>
    </r>
  </si>
  <si>
    <r>
      <t>Забележка: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</si>
  <si>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за ценните книжа</t>
  </si>
  <si>
    <r>
      <t>1. Акции в</t>
    </r>
    <r>
      <rPr>
        <b/>
        <sz val="10"/>
        <rFont val="Times New Roman"/>
        <family val="1"/>
      </rPr>
      <t xml:space="preserve"> </t>
    </r>
  </si>
  <si>
    <r>
      <t xml:space="preserve">Забележка: </t>
    </r>
    <r>
      <rPr>
        <sz val="10"/>
        <rFont val="Times New Roman"/>
        <family val="1"/>
      </rPr>
      <t>1</t>
    </r>
    <r>
      <rPr>
        <sz val="10"/>
        <color indexed="10"/>
        <rFont val="Times New Roman"/>
        <family val="1"/>
      </rPr>
      <t xml:space="preserve">. </t>
    </r>
    <r>
      <rPr>
        <sz val="10"/>
        <rFont val="Times New Roman"/>
        <family val="1"/>
      </rPr>
      <t>За ценните книжа се представят данни по публични дружества/емитенти, съответно по емитент. Д.а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Предприятията, които притежават чуждестранни ценни книжа, съставят отделна справка за всяка страна.</t>
    </r>
  </si>
  <si>
    <t xml:space="preserve">Справка </t>
  </si>
  <si>
    <t>за нетекущите активи</t>
  </si>
  <si>
    <t>4. Държавни ценни книжа</t>
  </si>
  <si>
    <t>Г. Общо приходи (І+ІІ+ІІІ)</t>
  </si>
  <si>
    <t>Съставител:.............</t>
  </si>
  <si>
    <t>Ръководител:......................</t>
  </si>
  <si>
    <t>Регулиран пазар, на който са приети за търговия, както и сeгмент</t>
  </si>
  <si>
    <t>-</t>
  </si>
  <si>
    <t>3. Лихви по дългoви ценни книжа</t>
  </si>
  <si>
    <t>2. Разходи за външни услуги</t>
  </si>
  <si>
    <t>ІІ. Имоти, машини, съоръжения и оборудване</t>
  </si>
  <si>
    <t xml:space="preserve">1. Акции </t>
  </si>
  <si>
    <t>8. Задължения по емитиране и обратно изкупуване на акции</t>
  </si>
  <si>
    <t>BG1100018057</t>
  </si>
  <si>
    <t xml:space="preserve">Наименование на ДФ: "СТАТУС НОВИ АКЦИИ" </t>
  </si>
  <si>
    <t>ЕИК по БУЛСТАТ:  175071425</t>
  </si>
  <si>
    <t>Димитър Моллов</t>
  </si>
  <si>
    <t>Ръководител:..................................</t>
  </si>
  <si>
    <t>BG11SLVAAT13</t>
  </si>
  <si>
    <t>Българска роза Севтополис АД</t>
  </si>
  <si>
    <t>Топливо АД</t>
  </si>
  <si>
    <t>Интеркапитал Пропърти Дивелопмънт АДСИЦ</t>
  </si>
  <si>
    <t>Слънчев ден АД-Варна</t>
  </si>
  <si>
    <t>Унипак АД-Павликени</t>
  </si>
  <si>
    <t>Златни пясъци АД-Варна</t>
  </si>
  <si>
    <t>Privredna banka Zagreb d.d.</t>
  </si>
  <si>
    <t>Podravka prehrambena industrija d.d.</t>
  </si>
  <si>
    <t>KONCHAR ELECTROINDUSTRIJA D.D.</t>
  </si>
  <si>
    <t>JADRANSKA BANKA</t>
  </si>
  <si>
    <t>BG11UNPAAT15</t>
  </si>
  <si>
    <t>BG11ZLVAAT14</t>
  </si>
  <si>
    <t>BG11ORRUAT13</t>
  </si>
  <si>
    <t>ROOILTACNOR9</t>
  </si>
  <si>
    <t>ROTSELACNOR9</t>
  </si>
  <si>
    <t>HRPBZ0RA0004</t>
  </si>
  <si>
    <t>HRPODRRA0004</t>
  </si>
  <si>
    <t>HRJDBARA0006</t>
  </si>
  <si>
    <t>HRKOEIRA0009</t>
  </si>
  <si>
    <t>БФБ - София</t>
  </si>
  <si>
    <t>Bucharest Stock Exchange</t>
  </si>
  <si>
    <t>BET-C</t>
  </si>
  <si>
    <t>BG40</t>
  </si>
  <si>
    <t>CROBEX</t>
  </si>
  <si>
    <t>Zagreb Stock Exchange</t>
  </si>
  <si>
    <t xml:space="preserve">ЗЛАТЕН ЛЕВ ХОЛДИНГ АД </t>
  </si>
  <si>
    <t xml:space="preserve">ИНВЕСТОР БГ </t>
  </si>
  <si>
    <t xml:space="preserve">ПРЕМИЕР ФОНД АДСИЦ </t>
  </si>
  <si>
    <t>София Комерс - заложни къщи</t>
  </si>
  <si>
    <t>Globos osiguranje A.D.</t>
  </si>
  <si>
    <t>Agrobanka a.d. Beograd</t>
  </si>
  <si>
    <t>AIK banka a.d. Niš</t>
  </si>
  <si>
    <t>Privredna banka a.d. Beograd</t>
  </si>
  <si>
    <t>ALFA PLAM a.d. Vranje</t>
  </si>
  <si>
    <t>Institut građevinarstva Hrvatske d.d.</t>
  </si>
  <si>
    <t>DALEKOVOD D.D.</t>
  </si>
  <si>
    <t>Istraturist Umag d.d.</t>
  </si>
  <si>
    <t>BG1100009064</t>
  </si>
  <si>
    <t>BG1100011995</t>
  </si>
  <si>
    <t>BG1100019048</t>
  </si>
  <si>
    <t>BG1100036984</t>
  </si>
  <si>
    <t>BG1100067054</t>
  </si>
  <si>
    <t>BG11BAKABT17</t>
  </si>
  <si>
    <t>BG11TOSOAT18</t>
  </si>
  <si>
    <t>BG1200002068</t>
  </si>
  <si>
    <t>HRDLKVRA0006</t>
  </si>
  <si>
    <t>HRIGHORA0006</t>
  </si>
  <si>
    <t>HRISTTRA0009</t>
  </si>
  <si>
    <t>ROSNPPACNOR9</t>
  </si>
  <si>
    <t>RSAGROE02462</t>
  </si>
  <si>
    <t>RSAIKBE79302</t>
  </si>
  <si>
    <t>RSALFAE34014</t>
  </si>
  <si>
    <t>RSGLOSE63444</t>
  </si>
  <si>
    <t>BELEX</t>
  </si>
  <si>
    <t>belgrad stock exchange</t>
  </si>
  <si>
    <t>BG11ALBAAT17</t>
  </si>
  <si>
    <t>BG1100046983</t>
  </si>
  <si>
    <t>BG11ELSOVT13</t>
  </si>
  <si>
    <t>BG9000004069</t>
  </si>
  <si>
    <t>BG9000006064</t>
  </si>
  <si>
    <t>BG400000575</t>
  </si>
  <si>
    <t>RSVEZDE06593</t>
  </si>
  <si>
    <t>RSUBBAE14618</t>
  </si>
  <si>
    <t>RSSOJAE94156</t>
  </si>
  <si>
    <t>RSKOBBE33594</t>
  </si>
  <si>
    <t>RSSNCEE11266</t>
  </si>
  <si>
    <t>RSLEGEE18191</t>
  </si>
  <si>
    <t>RSNSSJE66596</t>
  </si>
  <si>
    <t>ROSAUVACNOR4</t>
  </si>
  <si>
    <t>ROTBMBACNOR9</t>
  </si>
  <si>
    <t>ROSIFBACNOR0</t>
  </si>
  <si>
    <t>ROSIFEACNOR4</t>
  </si>
  <si>
    <t>HRTHNKRA0004</t>
  </si>
  <si>
    <t>HRATPLRA0008</t>
  </si>
  <si>
    <t>Албена инвест холдинг</t>
  </si>
  <si>
    <t>Албена АД</t>
  </si>
  <si>
    <t>ДФ ДСК РАСТЕЖ</t>
  </si>
  <si>
    <t>ДФ Райфайзен България Фонд Акции</t>
  </si>
  <si>
    <t>Komercijalna banka a.d. Beograd</t>
  </si>
  <si>
    <t>RTC LUKA LEGET A.D.</t>
  </si>
  <si>
    <t>Novosadski sajam a.d. Novi Sad</t>
  </si>
  <si>
    <t>SUNCE FABRIKA ULJA A.D.</t>
  </si>
  <si>
    <t>Soja protein a.d. Bečej</t>
  </si>
  <si>
    <t xml:space="preserve">СОФАРМА ЛОГИСТИКА АД </t>
  </si>
  <si>
    <t xml:space="preserve">ЕЛПРОМ-ЗЕМ АД </t>
  </si>
  <si>
    <t>VETERINARSKI ZAVOD AD</t>
  </si>
  <si>
    <t>UNIVERZAL BANKA A.D</t>
  </si>
  <si>
    <t>ATLANTSKA PLOVIDBA D.D. DUBROVNIK</t>
  </si>
  <si>
    <t xml:space="preserve">BG1100129052 </t>
  </si>
  <si>
    <t>BG1100106050</t>
  </si>
  <si>
    <t>BG1100039012</t>
  </si>
  <si>
    <t>BG1100029070</t>
  </si>
  <si>
    <t>ROBRDBACNOR2</t>
  </si>
  <si>
    <t>HRFMPSRA0003</t>
  </si>
  <si>
    <t>HRULPLRA0002</t>
  </si>
  <si>
    <t>HRKODTRA0007</t>
  </si>
  <si>
    <t>HRCROSRA0002</t>
  </si>
  <si>
    <t xml:space="preserve">BRD-Groupe Societe Generale Bucuresti </t>
  </si>
  <si>
    <t>FIMA Proprius</t>
  </si>
  <si>
    <t>ULJANIK PLOVIDBA D.D.</t>
  </si>
  <si>
    <t>CNTEE TRANSELECTRICA SA - Bucuresti /TEL/</t>
  </si>
  <si>
    <t>OIL TERMINAL CONSTANTA /OIL/</t>
  </si>
  <si>
    <t>SNO - SANTIERUL NAVAL ORSOVA /SNO/</t>
  </si>
  <si>
    <t>TURBOMECANICA BUCURESTI /TBM/</t>
  </si>
  <si>
    <t>SIF MOLDOVA BACAU /SIF 2/</t>
  </si>
  <si>
    <t>SIF OLTENIA CRAIOVA /SIF 5/</t>
  </si>
  <si>
    <t>Konchar Transformatori</t>
  </si>
  <si>
    <t>CROATIA OSIGURANJE D.D.</t>
  </si>
  <si>
    <t xml:space="preserve">ГЛОБЕКС ИСТЕЙТ ФОНД АДСИЦ </t>
  </si>
  <si>
    <t xml:space="preserve">ПЪРВА ИНВЕСТИЦИОННА БАНКА АД </t>
  </si>
  <si>
    <t>Dunav Osigurianje A.D.</t>
  </si>
  <si>
    <t>BG1100041000</t>
  </si>
  <si>
    <t>HRJDOSRA0001</t>
  </si>
  <si>
    <t>RSDNOSE74915</t>
  </si>
  <si>
    <t>BG1100038980</t>
  </si>
  <si>
    <t>BG11FARUAT13</t>
  </si>
  <si>
    <t>BG11FASIAT18</t>
  </si>
  <si>
    <t>BG11MAPLAT17</t>
  </si>
  <si>
    <t>BG1100033981</t>
  </si>
  <si>
    <t>BG1100093068</t>
  </si>
  <si>
    <t>BG1100053054</t>
  </si>
  <si>
    <t>RSPBBBE18575</t>
  </si>
  <si>
    <t>RSGFOME76235</t>
  </si>
  <si>
    <t>RSIRITE83056</t>
  </si>
  <si>
    <t>ROCMPSACNOR9</t>
  </si>
  <si>
    <t>ROAEROACNOR5</t>
  </si>
  <si>
    <t>HRVDKTRA0008</t>
  </si>
  <si>
    <t>HRZABARA0009</t>
  </si>
  <si>
    <t>HRJDGTRA0000</t>
  </si>
  <si>
    <t>HRDDJHRA0007</t>
  </si>
  <si>
    <t>HRTNPLRA0003</t>
  </si>
  <si>
    <t xml:space="preserve">ДОВЕРИЕ - ОБЕДИНЕН ХОЛДИНГ АД </t>
  </si>
  <si>
    <t xml:space="preserve">ФАЗАН АД </t>
  </si>
  <si>
    <t xml:space="preserve">МАРИЦАТЕКС АД </t>
  </si>
  <si>
    <t>Синергон холдинг</t>
  </si>
  <si>
    <t>София Комерс - заложни къщи 2</t>
  </si>
  <si>
    <t>Gosha FOM</t>
  </si>
  <si>
    <t>Iritel AD</t>
  </si>
  <si>
    <t>Compa S.A.</t>
  </si>
  <si>
    <t>Aerostar S.A. Bacau</t>
  </si>
  <si>
    <t>JADRANSKO OSIGURANJE</t>
  </si>
  <si>
    <t>Viadukt d.d.</t>
  </si>
  <si>
    <t>Jadroagent d.d.</t>
  </si>
  <si>
    <t>Duro Dakovic holding</t>
  </si>
  <si>
    <t>.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</si>
  <si>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на ДФ:  "СТАТУС НОВИ АКЦИИ" </t>
    </r>
  </si>
  <si>
    <t xml:space="preserve">Отчетен период 31/12/2007 г. </t>
  </si>
  <si>
    <t xml:space="preserve">Дата  31/12/2007 г. </t>
  </si>
  <si>
    <t>Мария Д. Сивкова</t>
  </si>
  <si>
    <t>Владислав Панев</t>
  </si>
  <si>
    <t>Индустриален Холдинг България АД-София</t>
  </si>
  <si>
    <t>МЕДИКА АД</t>
  </si>
  <si>
    <t xml:space="preserve">ТРЕЙС ГРУП ХОЛД АД </t>
  </si>
  <si>
    <t>Българска роза Севтополис АД права</t>
  </si>
  <si>
    <t>Инново Статус Акции</t>
  </si>
  <si>
    <t>PRED.RUDNIK I FLOTACIJA RUDNI</t>
  </si>
  <si>
    <t>Jedinstvo AD</t>
  </si>
  <si>
    <t>Farmaceutica Remedia SA</t>
  </si>
  <si>
    <t>ULJANIK PLOVIDBA D.D. Jungle Shares</t>
  </si>
  <si>
    <t>JADRAN KAMEN</t>
  </si>
  <si>
    <t>Valamar Holding</t>
  </si>
  <si>
    <t>Dom holding</t>
  </si>
  <si>
    <t>Мария Сивкова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</si>
</sst>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_(* #,##0_);_(* \(#,##0\);_(* &quot;-&quot;_);_(@_)"/>
    <numFmt numFmtId="166" formatCode="_(* #,##0_);_(* \(#,##0\);_(* &quot;-&quot;??_);_(@_)"/>
    <numFmt numFmtId="167" formatCode="#,##0.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_-* #,##0\ _л_в_-;\-* #,##0\ _л_в_-;_-* &quot;-&quot;??\ _л_в_-;_-@_-"/>
    <numFmt numFmtId="175" formatCode="[$-402]dd\ mmmm\ yyyy\ &quot;г.&quot;"/>
    <numFmt numFmtId="176" formatCode="#,##0.0000000000"/>
    <numFmt numFmtId="177" formatCode="#,##0.00_ ;[Red]\-#,##0.00\ "/>
    <numFmt numFmtId="178" formatCode="#,##0.000"/>
    <numFmt numFmtId="179" formatCode="#,##0_ ;[Red]\-#,##0\ "/>
    <numFmt numFmtId="180" formatCode="0.000%"/>
    <numFmt numFmtId="181" formatCode="#,##0.0_ ;[Red]\-#,##0.0\ "/>
    <numFmt numFmtId="182" formatCode="0.0%"/>
    <numFmt numFmtId="183" formatCode="#,##0.0000_ ;[Red]\-#,##0.0000\ "/>
    <numFmt numFmtId="184" formatCode="#,##0.000_ ;[Red]\-#,##0.000\ "/>
    <numFmt numFmtId="185" formatCode="0.0000%"/>
    <numFmt numFmtId="186" formatCode="0.00000%"/>
    <numFmt numFmtId="187" formatCode="_(* #,##0.0_);_(* \(#,##0.0\);_(* &quot;-&quot;_);_(@_)"/>
    <numFmt numFmtId="188" formatCode="_(* #,##0.00_);_(* \(#,##0.00\);_(* &quot;-&quot;_);_(@_)"/>
  </numFmts>
  <fonts count="28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9"/>
      <color indexed="10"/>
      <name val="Times New Roman"/>
      <family val="1"/>
    </font>
    <font>
      <b/>
      <sz val="8"/>
      <name val="Verdana"/>
      <family val="2"/>
    </font>
    <font>
      <sz val="8"/>
      <color indexed="9"/>
      <name val="Times New Roman"/>
      <family val="1"/>
    </font>
    <font>
      <sz val="8"/>
      <color indexed="9"/>
      <name val="Verdana"/>
      <family val="2"/>
    </font>
    <font>
      <sz val="10"/>
      <color indexed="10"/>
      <name val="Arial"/>
      <family val="0"/>
    </font>
    <font>
      <sz val="7.5"/>
      <name val="Arial"/>
      <family val="2"/>
    </font>
    <font>
      <sz val="10"/>
      <color indexed="9"/>
      <name val="Arial"/>
      <family val="0"/>
    </font>
    <font>
      <sz val="10"/>
      <color indexed="9"/>
      <name val="Times New Roman"/>
      <family val="1"/>
    </font>
    <font>
      <b/>
      <sz val="9.5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08">
    <xf numFmtId="0" fontId="0" fillId="0" borderId="0" xfId="0" applyAlignment="1">
      <alignment/>
    </xf>
    <xf numFmtId="49" fontId="1" fillId="0" borderId="1" xfId="21" applyNumberFormat="1" applyFont="1" applyBorder="1" applyAlignment="1" applyProtection="1">
      <alignment horizontal="center" vertical="center" wrapText="1"/>
      <protection/>
    </xf>
    <xf numFmtId="0" fontId="1" fillId="0" borderId="0" xfId="21" applyFont="1" applyBorder="1" applyAlignment="1" applyProtection="1">
      <alignment horizontal="center" vertical="center" wrapText="1"/>
      <protection locked="0"/>
    </xf>
    <xf numFmtId="0" fontId="1" fillId="0" borderId="0" xfId="21" applyFont="1" applyAlignment="1" applyProtection="1">
      <alignment horizontal="center" vertical="center" wrapText="1"/>
      <protection locked="0"/>
    </xf>
    <xf numFmtId="0" fontId="3" fillId="0" borderId="0" xfId="21" applyFont="1" applyAlignment="1" applyProtection="1">
      <alignment horizontal="center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1" fillId="0" borderId="0" xfId="22" applyFont="1" applyAlignment="1" applyProtection="1">
      <alignment horizontal="center" vertical="center" wrapText="1"/>
      <protection locked="0"/>
    </xf>
    <xf numFmtId="0" fontId="1" fillId="0" borderId="1" xfId="21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7" fillId="0" borderId="0" xfId="21" applyFont="1" applyBorder="1" applyAlignment="1" applyProtection="1">
      <alignment vertical="top" wrapText="1"/>
      <protection locked="0"/>
    </xf>
    <xf numFmtId="0" fontId="8" fillId="0" borderId="0" xfId="23" applyFont="1" applyBorder="1" applyAlignment="1" applyProtection="1">
      <alignment horizontal="centerContinuous"/>
      <protection locked="0"/>
    </xf>
    <xf numFmtId="0" fontId="7" fillId="0" borderId="0" xfId="23" applyFont="1" applyBorder="1" applyAlignment="1" applyProtection="1">
      <alignment horizontal="centerContinuous"/>
      <protection locked="0"/>
    </xf>
    <xf numFmtId="0" fontId="8" fillId="0" borderId="0" xfId="23" applyFont="1" applyBorder="1" applyAlignment="1" applyProtection="1">
      <alignment/>
      <protection locked="0"/>
    </xf>
    <xf numFmtId="0" fontId="8" fillId="0" borderId="0" xfId="23" applyFont="1" applyBorder="1" applyAlignment="1" applyProtection="1">
      <alignment wrapText="1"/>
      <protection locked="0"/>
    </xf>
    <xf numFmtId="0" fontId="8" fillId="0" borderId="0" xfId="23" applyFont="1" applyBorder="1" applyProtection="1">
      <alignment/>
      <protection locked="0"/>
    </xf>
    <xf numFmtId="0" fontId="7" fillId="0" borderId="1" xfId="23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4" fillId="2" borderId="1" xfId="21" applyFont="1" applyFill="1" applyBorder="1" applyAlignment="1" applyProtection="1">
      <alignment horizontal="left" vertical="top" wrapText="1"/>
      <protection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 horizontal="left" wrapText="1"/>
    </xf>
    <xf numFmtId="0" fontId="7" fillId="0" borderId="0" xfId="24" applyFont="1" applyFill="1" applyAlignment="1">
      <alignment horizontal="left" vertical="justify" wrapText="1"/>
      <protection/>
    </xf>
    <xf numFmtId="0" fontId="7" fillId="0" borderId="0" xfId="24" applyFont="1" applyFill="1" applyAlignment="1">
      <alignment horizontal="left" vertical="justify"/>
      <protection/>
    </xf>
    <xf numFmtId="0" fontId="8" fillId="0" borderId="0" xfId="24" applyFont="1" applyFill="1" applyAlignment="1">
      <alignment horizontal="left" vertical="justify"/>
      <protection/>
    </xf>
    <xf numFmtId="0" fontId="7" fillId="0" borderId="0" xfId="21" applyFont="1" applyFill="1" applyBorder="1" applyAlignment="1" applyProtection="1">
      <alignment horizontal="left" vertical="justify" wrapText="1"/>
      <protection locked="0"/>
    </xf>
    <xf numFmtId="0" fontId="7" fillId="0" borderId="0" xfId="24" applyFont="1" applyFill="1" applyBorder="1" applyAlignment="1" applyProtection="1">
      <alignment horizontal="left" vertical="justify" wrapText="1"/>
      <protection/>
    </xf>
    <xf numFmtId="0" fontId="7" fillId="0" borderId="0" xfId="24" applyFont="1" applyFill="1" applyAlignment="1" applyProtection="1">
      <alignment horizontal="left" vertical="justify"/>
      <protection locked="0"/>
    </xf>
    <xf numFmtId="0" fontId="7" fillId="0" borderId="2" xfId="21" applyFont="1" applyFill="1" applyBorder="1" applyAlignment="1" applyProtection="1">
      <alignment horizontal="left" vertical="justify" wrapText="1"/>
      <protection locked="0"/>
    </xf>
    <xf numFmtId="0" fontId="7" fillId="0" borderId="0" xfId="24" applyFont="1" applyFill="1" applyBorder="1" applyAlignment="1">
      <alignment horizontal="left" vertical="justify" wrapText="1"/>
      <protection/>
    </xf>
    <xf numFmtId="0" fontId="7" fillId="0" borderId="0" xfId="24" applyFont="1" applyFill="1" applyBorder="1" applyAlignment="1" applyProtection="1">
      <alignment horizontal="left" vertical="justify" wrapText="1"/>
      <protection locked="0"/>
    </xf>
    <xf numFmtId="3" fontId="8" fillId="0" borderId="0" xfId="24" applyNumberFormat="1" applyFont="1" applyFill="1" applyBorder="1" applyAlignment="1" applyProtection="1">
      <alignment horizontal="left" vertical="justify"/>
      <protection locked="0"/>
    </xf>
    <xf numFmtId="0" fontId="8" fillId="0" borderId="0" xfId="24" applyFont="1" applyFill="1" applyBorder="1" applyAlignment="1" applyProtection="1">
      <alignment horizontal="left" vertical="justify"/>
      <protection locked="0"/>
    </xf>
    <xf numFmtId="0" fontId="7" fillId="0" borderId="0" xfId="24" applyFont="1" applyFill="1" applyBorder="1" applyAlignment="1" applyProtection="1">
      <alignment horizontal="left" vertical="justify"/>
      <protection locked="0"/>
    </xf>
    <xf numFmtId="0" fontId="8" fillId="0" borderId="0" xfId="22" applyFont="1" applyAlignment="1" applyProtection="1">
      <alignment wrapText="1"/>
      <protection locked="0"/>
    </xf>
    <xf numFmtId="0" fontId="8" fillId="0" borderId="0" xfId="22" applyFont="1" applyFill="1" applyAlignment="1" applyProtection="1">
      <alignment wrapText="1"/>
      <protection locked="0"/>
    </xf>
    <xf numFmtId="0" fontId="7" fillId="0" borderId="0" xfId="22" applyFont="1" applyBorder="1" applyAlignment="1" applyProtection="1">
      <alignment horizontal="centerContinuous" vertical="center" wrapText="1"/>
      <protection locked="0"/>
    </xf>
    <xf numFmtId="0" fontId="7" fillId="0" borderId="0" xfId="22" applyFont="1" applyFill="1" applyBorder="1" applyAlignment="1" applyProtection="1">
      <alignment horizontal="centerContinuous" vertical="center" wrapText="1"/>
      <protection locked="0"/>
    </xf>
    <xf numFmtId="0" fontId="7" fillId="0" borderId="0" xfId="21" applyFont="1" applyFill="1" applyBorder="1" applyAlignment="1" applyProtection="1">
      <alignment vertical="top" wrapText="1"/>
      <protection locked="0"/>
    </xf>
    <xf numFmtId="0" fontId="7" fillId="0" borderId="0" xfId="22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20" applyFont="1" applyProtection="1">
      <alignment/>
      <protection locked="0"/>
    </xf>
    <xf numFmtId="0" fontId="7" fillId="0" borderId="0" xfId="19" applyFont="1" applyAlignment="1" applyProtection="1">
      <alignment horizontal="centerContinuous"/>
      <protection locked="0"/>
    </xf>
    <xf numFmtId="0" fontId="8" fillId="0" borderId="0" xfId="19" applyFont="1" applyProtection="1">
      <alignment/>
      <protection locked="0"/>
    </xf>
    <xf numFmtId="0" fontId="7" fillId="0" borderId="0" xfId="19" applyFont="1" applyAlignment="1" applyProtection="1">
      <alignment horizontal="center"/>
      <protection locked="0"/>
    </xf>
    <xf numFmtId="0" fontId="7" fillId="0" borderId="0" xfId="19" applyFont="1" applyBorder="1" applyAlignment="1" applyProtection="1">
      <alignment vertical="justify" wrapText="1"/>
      <protection locked="0"/>
    </xf>
    <xf numFmtId="0" fontId="8" fillId="0" borderId="0" xfId="19" applyFont="1" applyBorder="1" applyAlignment="1" applyProtection="1">
      <alignment vertical="justify" wrapText="1"/>
      <protection locked="0"/>
    </xf>
    <xf numFmtId="0" fontId="7" fillId="0" borderId="0" xfId="19" applyFont="1" applyAlignment="1" applyProtection="1">
      <alignment horizontal="left" vertical="center" wrapText="1"/>
      <protection locked="0"/>
    </xf>
    <xf numFmtId="1" fontId="8" fillId="0" borderId="0" xfId="19" applyNumberFormat="1" applyFont="1" applyFill="1" applyAlignment="1" applyProtection="1">
      <alignment vertical="center" wrapText="1"/>
      <protection locked="0"/>
    </xf>
    <xf numFmtId="1" fontId="8" fillId="0" borderId="0" xfId="19" applyNumberFormat="1" applyFont="1" applyFill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wrapText="1"/>
    </xf>
    <xf numFmtId="0" fontId="6" fillId="0" borderId="0" xfId="21" applyFont="1" applyBorder="1" applyAlignment="1" applyProtection="1">
      <alignment vertical="top" wrapText="1"/>
      <protection locked="0"/>
    </xf>
    <xf numFmtId="0" fontId="1" fillId="0" borderId="0" xfId="22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24" applyFont="1" applyFill="1" applyBorder="1" applyAlignment="1" applyProtection="1">
      <alignment horizontal="left" vertical="justify" wrapText="1"/>
      <protection locked="0"/>
    </xf>
    <xf numFmtId="0" fontId="7" fillId="0" borderId="0" xfId="19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8" fillId="3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4" fontId="1" fillId="0" borderId="1" xfId="21" applyNumberFormat="1" applyFont="1" applyBorder="1" applyAlignment="1" applyProtection="1">
      <alignment horizontal="center" vertical="center" wrapText="1"/>
      <protection/>
    </xf>
    <xf numFmtId="0" fontId="8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inden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14" fillId="0" borderId="0" xfId="0" applyFont="1" applyAlignment="1">
      <alignment/>
    </xf>
    <xf numFmtId="0" fontId="5" fillId="0" borderId="0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7" fillId="0" borderId="0" xfId="23" applyFont="1" applyBorder="1" applyAlignment="1" applyProtection="1">
      <alignment horizontal="center" vertical="center" wrapText="1"/>
      <protection/>
    </xf>
    <xf numFmtId="0" fontId="5" fillId="0" borderId="0" xfId="21" applyFont="1" applyAlignment="1" applyProtection="1">
      <alignment vertical="top"/>
      <protection locked="0"/>
    </xf>
    <xf numFmtId="0" fontId="3" fillId="0" borderId="0" xfId="21" applyFont="1" applyAlignment="1" applyProtection="1">
      <alignment vertical="top" wrapText="1"/>
      <protection locked="0"/>
    </xf>
    <xf numFmtId="0" fontId="8" fillId="0" borderId="0" xfId="23" applyFont="1" applyProtection="1">
      <alignment/>
      <protection locked="0"/>
    </xf>
    <xf numFmtId="0" fontId="7" fillId="0" borderId="0" xfId="23" applyFont="1" applyAlignment="1" applyProtection="1">
      <alignment horizontal="center"/>
      <protection locked="0"/>
    </xf>
    <xf numFmtId="0" fontId="6" fillId="0" borderId="1" xfId="23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21" applyFont="1" applyFill="1" applyAlignment="1" applyProtection="1">
      <alignment vertical="top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3" fillId="0" borderId="0" xfId="21" applyFont="1" applyFill="1" applyAlignment="1" applyProtection="1">
      <alignment horizontal="left" vertical="justify" wrapText="1"/>
      <protection locked="0"/>
    </xf>
    <xf numFmtId="0" fontId="6" fillId="0" borderId="1" xfId="24" applyFont="1" applyFill="1" applyBorder="1" applyAlignment="1">
      <alignment horizontal="center" vertical="center" wrapText="1"/>
      <protection/>
    </xf>
    <xf numFmtId="0" fontId="6" fillId="0" borderId="1" xfId="24" applyFont="1" applyFill="1" applyBorder="1" applyAlignment="1">
      <alignment horizontal="center" vertical="justify" wrapText="1"/>
      <protection/>
    </xf>
    <xf numFmtId="0" fontId="6" fillId="0" borderId="1" xfId="24" applyFont="1" applyFill="1" applyBorder="1" applyAlignment="1">
      <alignment horizontal="left" vertical="justify" wrapText="1"/>
      <protection/>
    </xf>
    <xf numFmtId="0" fontId="5" fillId="0" borderId="1" xfId="24" applyFont="1" applyFill="1" applyBorder="1" applyAlignment="1">
      <alignment horizontal="left" vertical="justify" wrapText="1"/>
      <protection/>
    </xf>
    <xf numFmtId="0" fontId="6" fillId="3" borderId="1" xfId="24" applyFont="1" applyFill="1" applyBorder="1" applyAlignment="1">
      <alignment horizontal="left" vertical="justify" wrapText="1"/>
      <protection/>
    </xf>
    <xf numFmtId="0" fontId="6" fillId="0" borderId="0" xfId="22" applyFont="1" applyFill="1" applyAlignment="1">
      <alignment horizontal="center" vertical="justify" wrapText="1"/>
      <protection/>
    </xf>
    <xf numFmtId="0" fontId="6" fillId="0" borderId="0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justify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20" applyFont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20" applyFont="1">
      <alignment/>
      <protection/>
    </xf>
    <xf numFmtId="0" fontId="8" fillId="0" borderId="0" xfId="20" applyFont="1" applyFill="1">
      <alignment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Fill="1" applyAlignment="1" applyProtection="1">
      <alignment horizontal="left" wrapText="1"/>
      <protection/>
    </xf>
    <xf numFmtId="0" fontId="8" fillId="0" borderId="0" xfId="20" applyFont="1" applyFill="1" applyAlignment="1">
      <alignment horizontal="left" wrapText="1"/>
      <protection/>
    </xf>
    <xf numFmtId="0" fontId="8" fillId="0" borderId="0" xfId="20" applyFont="1" applyAlignment="1">
      <alignment horizontal="left" wrapText="1"/>
      <protection/>
    </xf>
    <xf numFmtId="0" fontId="8" fillId="0" borderId="0" xfId="20" applyFont="1" applyFill="1" applyAlignment="1" applyProtection="1">
      <alignment/>
      <protection locked="0"/>
    </xf>
    <xf numFmtId="0" fontId="8" fillId="0" borderId="0" xfId="20" applyFont="1" applyFill="1" applyProtection="1">
      <alignment/>
      <protection locked="0"/>
    </xf>
    <xf numFmtId="0" fontId="7" fillId="0" borderId="0" xfId="20" applyFont="1" applyProtection="1">
      <alignment/>
      <protection locked="0"/>
    </xf>
    <xf numFmtId="0" fontId="8" fillId="0" borderId="0" xfId="20" applyFont="1" applyFill="1" applyAlignment="1">
      <alignment/>
      <protection/>
    </xf>
    <xf numFmtId="0" fontId="8" fillId="0" borderId="0" xfId="20" applyFont="1" applyAlignment="1">
      <alignment/>
      <protection/>
    </xf>
    <xf numFmtId="0" fontId="6" fillId="0" borderId="1" xfId="19" applyFont="1" applyBorder="1" applyAlignment="1" applyProtection="1">
      <alignment horizontal="centerContinuous" vertical="center" wrapText="1"/>
      <protection/>
    </xf>
    <xf numFmtId="0" fontId="6" fillId="0" borderId="1" xfId="19" applyFont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>
      <alignment horizontal="centerContinuous"/>
      <protection/>
    </xf>
    <xf numFmtId="0" fontId="6" fillId="0" borderId="1" xfId="19" applyFont="1" applyBorder="1" applyAlignment="1" applyProtection="1">
      <alignment vertical="justify" wrapText="1"/>
      <protection/>
    </xf>
    <xf numFmtId="1" fontId="5" fillId="0" borderId="1" xfId="19" applyNumberFormat="1" applyFont="1" applyFill="1" applyBorder="1" applyAlignment="1" applyProtection="1">
      <alignment vertical="center" wrapText="1"/>
      <protection/>
    </xf>
    <xf numFmtId="1" fontId="5" fillId="0" borderId="1" xfId="19" applyNumberFormat="1" applyFont="1" applyFill="1" applyBorder="1" applyAlignment="1" applyProtection="1">
      <alignment horizontal="center" vertical="center" wrapText="1"/>
      <protection/>
    </xf>
    <xf numFmtId="1" fontId="5" fillId="0" borderId="1" xfId="19" applyNumberFormat="1" applyFont="1" applyFill="1" applyBorder="1" applyAlignment="1" applyProtection="1">
      <alignment horizontal="left" vertical="center" wrapText="1"/>
      <protection/>
    </xf>
    <xf numFmtId="0" fontId="5" fillId="0" borderId="1" xfId="19" applyFont="1" applyBorder="1" applyAlignment="1" applyProtection="1">
      <alignment vertical="justify"/>
      <protection/>
    </xf>
    <xf numFmtId="0" fontId="5" fillId="0" borderId="3" xfId="19" applyFont="1" applyFill="1" applyBorder="1" applyAlignment="1" applyProtection="1">
      <alignment vertical="center" wrapText="1"/>
      <protection/>
    </xf>
    <xf numFmtId="0" fontId="5" fillId="0" borderId="3" xfId="19" applyFont="1" applyFill="1" applyBorder="1" applyAlignment="1" applyProtection="1">
      <alignment horizontal="center" vertical="center" wrapText="1"/>
      <protection/>
    </xf>
    <xf numFmtId="0" fontId="5" fillId="3" borderId="1" xfId="19" applyFont="1" applyFill="1" applyBorder="1" applyAlignment="1" applyProtection="1">
      <alignment vertical="justify"/>
      <protection/>
    </xf>
    <xf numFmtId="0" fontId="5" fillId="0" borderId="1" xfId="19" applyFont="1" applyFill="1" applyBorder="1" applyAlignment="1" applyProtection="1">
      <alignment vertical="center" wrapText="1"/>
      <protection/>
    </xf>
    <xf numFmtId="0" fontId="5" fillId="0" borderId="1" xfId="19" applyFont="1" applyFill="1" applyBorder="1" applyAlignment="1" applyProtection="1">
      <alignment horizontal="center" vertical="center" wrapText="1"/>
      <protection/>
    </xf>
    <xf numFmtId="1" fontId="5" fillId="0" borderId="1" xfId="19" applyNumberFormat="1" applyFont="1" applyFill="1" applyBorder="1" applyAlignment="1" applyProtection="1">
      <alignment vertical="center" wrapText="1"/>
      <protection locked="0"/>
    </xf>
    <xf numFmtId="1" fontId="5" fillId="0" borderId="1" xfId="19" applyNumberFormat="1" applyFont="1" applyFill="1" applyBorder="1" applyAlignment="1" applyProtection="1">
      <alignment horizontal="left" vertical="center" wrapText="1"/>
      <protection locked="0"/>
    </xf>
    <xf numFmtId="0" fontId="5" fillId="3" borderId="1" xfId="19" applyFont="1" applyFill="1" applyBorder="1" applyAlignment="1" applyProtection="1">
      <alignment vertical="center" wrapText="1"/>
      <protection/>
    </xf>
    <xf numFmtId="0" fontId="6" fillId="0" borderId="1" xfId="19" applyFont="1" applyBorder="1" applyAlignment="1" applyProtection="1">
      <alignment horizontal="right"/>
      <protection/>
    </xf>
    <xf numFmtId="0" fontId="11" fillId="0" borderId="1" xfId="19" applyFont="1" applyFill="1" applyBorder="1" applyAlignment="1" applyProtection="1">
      <alignment vertical="center" wrapText="1"/>
      <protection/>
    </xf>
    <xf numFmtId="0" fontId="11" fillId="0" borderId="1" xfId="19" applyFont="1" applyFill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>
      <alignment horizontal="left" wrapText="1"/>
      <protection/>
    </xf>
    <xf numFmtId="0" fontId="5" fillId="0" borderId="1" xfId="19" applyFont="1" applyFill="1" applyBorder="1" applyAlignment="1" applyProtection="1">
      <alignment horizontal="left" vertical="center" wrapText="1"/>
      <protection/>
    </xf>
    <xf numFmtId="0" fontId="5" fillId="0" borderId="1" xfId="19" applyFont="1" applyBorder="1" applyAlignment="1" applyProtection="1">
      <alignment horizontal="left" wrapText="1"/>
      <protection/>
    </xf>
    <xf numFmtId="0" fontId="6" fillId="3" borderId="1" xfId="19" applyFont="1" applyFill="1" applyBorder="1" applyAlignment="1" applyProtection="1">
      <alignment horizontal="right"/>
      <protection/>
    </xf>
    <xf numFmtId="0" fontId="5" fillId="0" borderId="0" xfId="19" applyFont="1" applyProtection="1">
      <alignment/>
      <protection locked="0"/>
    </xf>
    <xf numFmtId="0" fontId="5" fillId="0" borderId="0" xfId="20" applyFont="1" applyFill="1" applyAlignment="1" applyProtection="1">
      <alignment/>
      <protection locked="0"/>
    </xf>
    <xf numFmtId="0" fontId="5" fillId="0" borderId="0" xfId="20" applyFont="1" applyFill="1" applyProtection="1">
      <alignment/>
      <protection locked="0"/>
    </xf>
    <xf numFmtId="0" fontId="5" fillId="0" borderId="0" xfId="19" applyFont="1" applyFill="1" applyProtection="1">
      <alignment/>
      <protection locked="0"/>
    </xf>
    <xf numFmtId="0" fontId="6" fillId="0" borderId="0" xfId="19" applyFont="1" applyFill="1" applyAlignment="1" applyProtection="1">
      <alignment horizontal="centerContinuous"/>
      <protection locked="0"/>
    </xf>
    <xf numFmtId="0" fontId="5" fillId="0" borderId="0" xfId="20" applyFont="1" applyFill="1">
      <alignment/>
      <protection/>
    </xf>
    <xf numFmtId="0" fontId="5" fillId="0" borderId="0" xfId="20" applyFont="1">
      <alignment/>
      <protection/>
    </xf>
    <xf numFmtId="0" fontId="6" fillId="0" borderId="0" xfId="19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vertical="center" wrapText="1"/>
    </xf>
    <xf numFmtId="3" fontId="5" fillId="0" borderId="1" xfId="24" applyNumberFormat="1" applyFont="1" applyFill="1" applyBorder="1" applyAlignment="1" applyProtection="1">
      <alignment horizontal="right"/>
      <protection/>
    </xf>
    <xf numFmtId="1" fontId="5" fillId="0" borderId="1" xfId="24" applyNumberFormat="1" applyFont="1" applyFill="1" applyBorder="1" applyAlignment="1" applyProtection="1">
      <alignment horizontal="right"/>
      <protection locked="0"/>
    </xf>
    <xf numFmtId="3" fontId="5" fillId="0" borderId="1" xfId="24" applyNumberFormat="1" applyFont="1" applyFill="1" applyBorder="1" applyAlignment="1" applyProtection="1">
      <alignment horizontal="right"/>
      <protection locked="0"/>
    </xf>
    <xf numFmtId="3" fontId="5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 wrapText="1"/>
    </xf>
    <xf numFmtId="3" fontId="8" fillId="0" borderId="1" xfId="23" applyNumberFormat="1" applyFont="1" applyBorder="1" applyProtection="1">
      <alignment/>
      <protection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horizontal="right" wrapText="1"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 vertical="top" wrapText="1"/>
    </xf>
    <xf numFmtId="4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vertical="center"/>
    </xf>
    <xf numFmtId="0" fontId="17" fillId="0" borderId="0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/>
    </xf>
    <xf numFmtId="0" fontId="0" fillId="0" borderId="0" xfId="0" applyAlignment="1">
      <alignment/>
    </xf>
    <xf numFmtId="3" fontId="19" fillId="0" borderId="1" xfId="0" applyNumberFormat="1" applyFont="1" applyBorder="1" applyAlignment="1">
      <alignment wrapText="1"/>
    </xf>
    <xf numFmtId="3" fontId="14" fillId="0" borderId="1" xfId="24" applyNumberFormat="1" applyFont="1" applyFill="1" applyBorder="1" applyAlignment="1" applyProtection="1">
      <alignment horizontal="right"/>
      <protection/>
    </xf>
    <xf numFmtId="1" fontId="14" fillId="0" borderId="1" xfId="24" applyNumberFormat="1" applyFont="1" applyFill="1" applyBorder="1" applyAlignment="1" applyProtection="1">
      <alignment horizontal="right"/>
      <protection locked="0"/>
    </xf>
    <xf numFmtId="3" fontId="14" fillId="0" borderId="1" xfId="24" applyNumberFormat="1" applyFont="1" applyFill="1" applyBorder="1" applyAlignment="1" applyProtection="1">
      <alignment horizontal="left" vertical="justify"/>
      <protection/>
    </xf>
    <xf numFmtId="1" fontId="14" fillId="0" borderId="1" xfId="24" applyNumberFormat="1" applyFont="1" applyFill="1" applyBorder="1" applyAlignment="1" applyProtection="1">
      <alignment horizontal="left" vertical="justify"/>
      <protection locked="0"/>
    </xf>
    <xf numFmtId="3" fontId="14" fillId="0" borderId="1" xfId="24" applyNumberFormat="1" applyFont="1" applyFill="1" applyBorder="1" applyAlignment="1" applyProtection="1">
      <alignment horizontal="right"/>
      <protection locked="0"/>
    </xf>
    <xf numFmtId="166" fontId="5" fillId="0" borderId="1" xfId="15" applyNumberFormat="1" applyFont="1" applyBorder="1" applyAlignment="1">
      <alignment horizontal="right"/>
    </xf>
    <xf numFmtId="3" fontId="5" fillId="0" borderId="1" xfId="19" applyNumberFormat="1" applyFont="1" applyFill="1" applyBorder="1" applyAlignment="1" applyProtection="1">
      <alignment horizontal="right" vertical="center" wrapText="1"/>
      <protection locked="0"/>
    </xf>
    <xf numFmtId="3" fontId="5" fillId="0" borderId="1" xfId="19" applyNumberFormat="1" applyFont="1" applyFill="1" applyBorder="1" applyAlignment="1" applyProtection="1">
      <alignment horizontal="right" vertical="center" wrapText="1"/>
      <protection/>
    </xf>
    <xf numFmtId="3" fontId="6" fillId="0" borderId="1" xfId="19" applyNumberFormat="1" applyFont="1" applyFill="1" applyBorder="1" applyAlignment="1" applyProtection="1">
      <alignment vertical="center" wrapText="1"/>
      <protection/>
    </xf>
    <xf numFmtId="3" fontId="14" fillId="0" borderId="1" xfId="0" applyNumberFormat="1" applyFont="1" applyBorder="1" applyAlignment="1">
      <alignment horizontal="right" vertical="top" wrapText="1"/>
    </xf>
    <xf numFmtId="0" fontId="19" fillId="0" borderId="0" xfId="0" applyFont="1" applyAlignment="1">
      <alignment wrapText="1"/>
    </xf>
    <xf numFmtId="0" fontId="14" fillId="0" borderId="0" xfId="0" applyFont="1" applyAlignment="1">
      <alignment wrapText="1"/>
    </xf>
    <xf numFmtId="3" fontId="14" fillId="0" borderId="1" xfId="0" applyNumberFormat="1" applyFont="1" applyBorder="1" applyAlignment="1">
      <alignment horizontal="right" vertical="center" wrapText="1"/>
    </xf>
    <xf numFmtId="165" fontId="12" fillId="0" borderId="1" xfId="0" applyNumberFormat="1" applyFont="1" applyBorder="1" applyAlignment="1">
      <alignment horizontal="right" vertical="center" wrapText="1"/>
    </xf>
    <xf numFmtId="1" fontId="14" fillId="0" borderId="1" xfId="24" applyNumberFormat="1" applyFont="1" applyFill="1" applyBorder="1" applyAlignment="1" applyProtection="1">
      <alignment horizontal="right" vertical="justify"/>
      <protection/>
    </xf>
    <xf numFmtId="1" fontId="14" fillId="0" borderId="1" xfId="24" applyNumberFormat="1" applyFont="1" applyFill="1" applyBorder="1" applyAlignment="1" applyProtection="1">
      <alignment horizontal="right"/>
      <protection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/>
    </xf>
    <xf numFmtId="0" fontId="14" fillId="0" borderId="1" xfId="0" applyFont="1" applyBorder="1" applyAlignment="1">
      <alignment horizontal="left" vertical="top" wrapText="1"/>
    </xf>
    <xf numFmtId="3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 wrapText="1"/>
    </xf>
    <xf numFmtId="165" fontId="5" fillId="0" borderId="1" xfId="0" applyNumberFormat="1" applyFont="1" applyBorder="1" applyAlignment="1">
      <alignment wrapText="1"/>
    </xf>
    <xf numFmtId="43" fontId="5" fillId="0" borderId="0" xfId="0" applyNumberFormat="1" applyFont="1" applyAlignment="1">
      <alignment/>
    </xf>
    <xf numFmtId="3" fontId="6" fillId="0" borderId="1" xfId="24" applyNumberFormat="1" applyFont="1" applyFill="1" applyBorder="1" applyAlignment="1" applyProtection="1">
      <alignment horizontal="right"/>
      <protection/>
    </xf>
    <xf numFmtId="165" fontId="6" fillId="0" borderId="1" xfId="24" applyNumberFormat="1" applyFont="1" applyFill="1" applyBorder="1" applyAlignment="1" applyProtection="1">
      <alignment horizontal="right"/>
      <protection/>
    </xf>
    <xf numFmtId="3" fontId="16" fillId="0" borderId="1" xfId="24" applyNumberFormat="1" applyFont="1" applyFill="1" applyBorder="1" applyAlignment="1" applyProtection="1">
      <alignment horizontal="right"/>
      <protection/>
    </xf>
    <xf numFmtId="3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1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horizontal="right" vertical="top" wrapText="1"/>
    </xf>
    <xf numFmtId="3" fontId="8" fillId="0" borderId="0" xfId="0" applyNumberFormat="1" applyFont="1" applyAlignment="1">
      <alignment/>
    </xf>
    <xf numFmtId="3" fontId="6" fillId="0" borderId="1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2" fontId="6" fillId="0" borderId="1" xfId="0" applyNumberFormat="1" applyFont="1" applyBorder="1" applyAlignment="1">
      <alignment/>
    </xf>
    <xf numFmtId="166" fontId="6" fillId="0" borderId="1" xfId="15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3" fontId="7" fillId="0" borderId="0" xfId="0" applyNumberFormat="1" applyFont="1" applyAlignment="1">
      <alignment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/>
    </xf>
    <xf numFmtId="0" fontId="20" fillId="0" borderId="1" xfId="0" applyFont="1" applyFill="1" applyBorder="1" applyAlignment="1">
      <alignment/>
    </xf>
    <xf numFmtId="176" fontId="8" fillId="0" borderId="0" xfId="0" applyNumberFormat="1" applyFont="1" applyAlignment="1">
      <alignment/>
    </xf>
    <xf numFmtId="4" fontId="6" fillId="0" borderId="1" xfId="0" applyNumberFormat="1" applyFont="1" applyBorder="1" applyAlignment="1">
      <alignment horizontal="right" vertical="top" wrapText="1"/>
    </xf>
    <xf numFmtId="0" fontId="21" fillId="0" borderId="0" xfId="0" applyFont="1" applyAlignment="1">
      <alignment/>
    </xf>
    <xf numFmtId="2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left" vertical="center" wrapText="1"/>
    </xf>
    <xf numFmtId="177" fontId="0" fillId="0" borderId="1" xfId="0" applyNumberFormat="1" applyFill="1" applyBorder="1" applyAlignment="1">
      <alignment horizontal="left"/>
    </xf>
    <xf numFmtId="179" fontId="0" fillId="0" borderId="1" xfId="0" applyNumberFormat="1" applyFill="1" applyBorder="1" applyAlignment="1">
      <alignment horizontal="right"/>
    </xf>
    <xf numFmtId="3" fontId="5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5" fillId="0" borderId="0" xfId="0" applyFont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 wrapText="1"/>
    </xf>
    <xf numFmtId="3" fontId="14" fillId="0" borderId="4" xfId="0" applyNumberFormat="1" applyFont="1" applyBorder="1" applyAlignment="1">
      <alignment horizontal="right" vertical="center" wrapText="1"/>
    </xf>
    <xf numFmtId="3" fontId="14" fillId="0" borderId="3" xfId="0" applyNumberFormat="1" applyFont="1" applyBorder="1" applyAlignment="1">
      <alignment horizontal="right" vertical="center" wrapText="1"/>
    </xf>
    <xf numFmtId="1" fontId="0" fillId="0" borderId="1" xfId="0" applyNumberFormat="1" applyBorder="1" applyAlignment="1">
      <alignment/>
    </xf>
    <xf numFmtId="0" fontId="0" fillId="0" borderId="5" xfId="0" applyBorder="1" applyAlignment="1">
      <alignment/>
    </xf>
    <xf numFmtId="1" fontId="0" fillId="0" borderId="4" xfId="0" applyNumberFormat="1" applyBorder="1" applyAlignment="1">
      <alignment/>
    </xf>
    <xf numFmtId="165" fontId="12" fillId="0" borderId="4" xfId="0" applyNumberFormat="1" applyFont="1" applyBorder="1" applyAlignment="1">
      <alignment horizontal="right" vertical="center" wrapText="1"/>
    </xf>
    <xf numFmtId="0" fontId="6" fillId="3" borderId="6" xfId="0" applyFont="1" applyFill="1" applyBorder="1" applyAlignment="1">
      <alignment horizontal="left" vertical="center" wrapText="1"/>
    </xf>
    <xf numFmtId="3" fontId="5" fillId="3" borderId="7" xfId="0" applyNumberFormat="1" applyFont="1" applyFill="1" applyBorder="1" applyAlignment="1">
      <alignment horizontal="right" vertical="center" wrapText="1"/>
    </xf>
    <xf numFmtId="165" fontId="12" fillId="3" borderId="7" xfId="0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lef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165" fontId="12" fillId="0" borderId="9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/>
    </xf>
    <xf numFmtId="0" fontId="6" fillId="0" borderId="6" xfId="0" applyFont="1" applyBorder="1" applyAlignment="1">
      <alignment horizontal="lef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165" fontId="12" fillId="0" borderId="7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left" vertical="center" wrapText="1"/>
    </xf>
    <xf numFmtId="3" fontId="14" fillId="0" borderId="12" xfId="0" applyNumberFormat="1" applyFont="1" applyBorder="1" applyAlignment="1">
      <alignment horizontal="right" vertical="center" wrapText="1"/>
    </xf>
    <xf numFmtId="3" fontId="14" fillId="0" borderId="9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 wrapText="1"/>
    </xf>
    <xf numFmtId="3" fontId="14" fillId="0" borderId="14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14" fillId="0" borderId="7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horizontal="lef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8" fillId="0" borderId="0" xfId="24" applyNumberFormat="1" applyFont="1" applyFill="1" applyBorder="1" applyAlignment="1" applyProtection="1">
      <alignment horizontal="right" vertical="justify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left" vertical="top" wrapText="1"/>
    </xf>
    <xf numFmtId="1" fontId="0" fillId="0" borderId="1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 applyProtection="1">
      <alignment horizontal="right"/>
      <protection locked="0"/>
    </xf>
    <xf numFmtId="10" fontId="0" fillId="0" borderId="1" xfId="25" applyNumberFormat="1" applyFill="1" applyBorder="1" applyAlignment="1">
      <alignment/>
    </xf>
    <xf numFmtId="0" fontId="9" fillId="0" borderId="0" xfId="0" applyFont="1" applyFill="1" applyAlignment="1">
      <alignment horizontal="center"/>
    </xf>
    <xf numFmtId="3" fontId="6" fillId="0" borderId="1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3" fontId="14" fillId="0" borderId="1" xfId="0" applyNumberFormat="1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horizontal="right" wrapText="1"/>
    </xf>
    <xf numFmtId="167" fontId="5" fillId="0" borderId="1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3" fontId="14" fillId="0" borderId="1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3" fontId="16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0" fontId="5" fillId="0" borderId="16" xfId="0" applyFont="1" applyFill="1" applyBorder="1" applyAlignment="1">
      <alignment horizontal="left" vertical="top" wrapText="1"/>
    </xf>
    <xf numFmtId="3" fontId="5" fillId="0" borderId="0" xfId="0" applyNumberFormat="1" applyFont="1" applyBorder="1" applyAlignment="1">
      <alignment vertical="top" wrapText="1"/>
    </xf>
    <xf numFmtId="10" fontId="8" fillId="0" borderId="0" xfId="25" applyNumberFormat="1" applyFont="1" applyBorder="1" applyAlignment="1">
      <alignment/>
    </xf>
    <xf numFmtId="10" fontId="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1" xfId="0" applyNumberFormat="1" applyFont="1" applyBorder="1" applyAlignment="1">
      <alignment wrapText="1"/>
    </xf>
    <xf numFmtId="0" fontId="6" fillId="0" borderId="1" xfId="0" applyFont="1" applyFill="1" applyBorder="1" applyAlignment="1">
      <alignment/>
    </xf>
    <xf numFmtId="4" fontId="5" fillId="0" borderId="1" xfId="0" applyNumberFormat="1" applyFont="1" applyBorder="1" applyAlignment="1">
      <alignment wrapText="1"/>
    </xf>
    <xf numFmtId="0" fontId="6" fillId="4" borderId="1" xfId="0" applyFont="1" applyFill="1" applyBorder="1" applyAlignment="1">
      <alignment horizontal="right" wrapText="1"/>
    </xf>
    <xf numFmtId="3" fontId="5" fillId="4" borderId="1" xfId="0" applyNumberFormat="1" applyFont="1" applyFill="1" applyBorder="1" applyAlignment="1">
      <alignment wrapText="1"/>
    </xf>
    <xf numFmtId="179" fontId="0" fillId="0" borderId="1" xfId="0" applyNumberFormat="1" applyFont="1" applyFill="1" applyBorder="1" applyAlignment="1">
      <alignment horizontal="right"/>
    </xf>
    <xf numFmtId="179" fontId="0" fillId="0" borderId="1" xfId="0" applyNumberFormat="1" applyFont="1" applyFill="1" applyBorder="1" applyAlignment="1">
      <alignment horizontal="right"/>
    </xf>
    <xf numFmtId="179" fontId="0" fillId="0" borderId="1" xfId="0" applyNumberFormat="1" applyFill="1" applyBorder="1" applyAlignment="1">
      <alignment/>
    </xf>
    <xf numFmtId="180" fontId="5" fillId="0" borderId="1" xfId="0" applyNumberFormat="1" applyFont="1" applyBorder="1" applyAlignment="1">
      <alignment horizontal="right" vertical="top" wrapText="1"/>
    </xf>
    <xf numFmtId="3" fontId="0" fillId="0" borderId="1" xfId="0" applyNumberFormat="1" applyBorder="1" applyAlignment="1">
      <alignment/>
    </xf>
    <xf numFmtId="1" fontId="0" fillId="0" borderId="1" xfId="0" applyNumberFormat="1" applyFill="1" applyBorder="1" applyAlignment="1">
      <alignment/>
    </xf>
    <xf numFmtId="1" fontId="0" fillId="0" borderId="0" xfId="0" applyNumberFormat="1" applyAlignment="1">
      <alignment/>
    </xf>
    <xf numFmtId="0" fontId="5" fillId="0" borderId="17" xfId="0" applyFont="1" applyBorder="1" applyAlignment="1">
      <alignment horizontal="right" vertical="center" wrapText="1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179" fontId="0" fillId="0" borderId="1" xfId="0" applyNumberFormat="1" applyFont="1" applyFill="1" applyBorder="1" applyAlignment="1">
      <alignment/>
    </xf>
    <xf numFmtId="179" fontId="0" fillId="3" borderId="1" xfId="0" applyNumberFormat="1" applyFill="1" applyBorder="1" applyAlignment="1">
      <alignment horizontal="right"/>
    </xf>
    <xf numFmtId="177" fontId="0" fillId="0" borderId="1" xfId="0" applyNumberFormat="1" applyFont="1" applyFill="1" applyBorder="1" applyAlignment="1">
      <alignment horizontal="left"/>
    </xf>
    <xf numFmtId="177" fontId="0" fillId="3" borderId="1" xfId="0" applyNumberFormat="1" applyFill="1" applyBorder="1" applyAlignment="1">
      <alignment horizontal="left"/>
    </xf>
    <xf numFmtId="3" fontId="0" fillId="0" borderId="16" xfId="0" applyNumberFormat="1" applyFill="1" applyBorder="1" applyAlignment="1">
      <alignment/>
    </xf>
    <xf numFmtId="3" fontId="6" fillId="0" borderId="16" xfId="0" applyNumberFormat="1" applyFont="1" applyFill="1" applyBorder="1" applyAlignment="1">
      <alignment horizontal="right" vertical="top" wrapText="1"/>
    </xf>
    <xf numFmtId="179" fontId="23" fillId="0" borderId="1" xfId="0" applyNumberFormat="1" applyFont="1" applyFill="1" applyBorder="1" applyAlignment="1">
      <alignment horizontal="right"/>
    </xf>
    <xf numFmtId="3" fontId="14" fillId="0" borderId="1" xfId="0" applyNumberFormat="1" applyFont="1" applyBorder="1" applyAlignment="1">
      <alignment vertical="top" wrapText="1"/>
    </xf>
    <xf numFmtId="2" fontId="14" fillId="0" borderId="1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horizontal="right" vertical="top" wrapText="1"/>
    </xf>
    <xf numFmtId="10" fontId="14" fillId="0" borderId="1" xfId="0" applyNumberFormat="1" applyFont="1" applyBorder="1" applyAlignment="1">
      <alignment horizontal="right" vertical="top" wrapText="1"/>
    </xf>
    <xf numFmtId="180" fontId="14" fillId="0" borderId="1" xfId="0" applyNumberFormat="1" applyFont="1" applyBorder="1" applyAlignment="1">
      <alignment horizontal="right" vertical="top" wrapText="1"/>
    </xf>
    <xf numFmtId="1" fontId="5" fillId="0" borderId="1" xfId="0" applyNumberFormat="1" applyFont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177" fontId="0" fillId="0" borderId="1" xfId="0" applyNumberFormat="1" applyFont="1" applyFill="1" applyBorder="1" applyAlignment="1">
      <alignment horizontal="left"/>
    </xf>
    <xf numFmtId="0" fontId="24" fillId="0" borderId="0" xfId="0" applyFont="1" applyAlignment="1">
      <alignment/>
    </xf>
    <xf numFmtId="177" fontId="0" fillId="0" borderId="0" xfId="0" applyNumberFormat="1" applyFill="1" applyAlignment="1">
      <alignment horizontal="left"/>
    </xf>
    <xf numFmtId="0" fontId="5" fillId="0" borderId="0" xfId="21" applyFont="1" applyFill="1" applyAlignment="1" applyProtection="1">
      <alignment horizontal="left" vertical="top"/>
      <protection locked="0"/>
    </xf>
    <xf numFmtId="0" fontId="5" fillId="0" borderId="0" xfId="0" applyFont="1" applyFill="1" applyAlignment="1">
      <alignment horizontal="left"/>
    </xf>
    <xf numFmtId="4" fontId="16" fillId="0" borderId="1" xfId="0" applyNumberFormat="1" applyFont="1" applyFill="1" applyBorder="1" applyAlignment="1">
      <alignment horizontal="left" vertical="top" wrapText="1"/>
    </xf>
    <xf numFmtId="3" fontId="16" fillId="0" borderId="1" xfId="0" applyNumberFormat="1" applyFont="1" applyFill="1" applyBorder="1" applyAlignment="1">
      <alignment horizontal="right" vertical="top" wrapText="1"/>
    </xf>
    <xf numFmtId="3" fontId="6" fillId="0" borderId="1" xfId="0" applyNumberFormat="1" applyFont="1" applyFill="1" applyBorder="1" applyAlignment="1">
      <alignment horizontal="left" vertical="top" wrapText="1"/>
    </xf>
    <xf numFmtId="3" fontId="8" fillId="0" borderId="0" xfId="0" applyNumberFormat="1" applyFont="1" applyFill="1" applyAlignment="1">
      <alignment/>
    </xf>
    <xf numFmtId="0" fontId="5" fillId="0" borderId="1" xfId="0" applyFont="1" applyFill="1" applyBorder="1" applyAlignment="1">
      <alignment horizontal="right"/>
    </xf>
    <xf numFmtId="177" fontId="25" fillId="0" borderId="1" xfId="0" applyNumberFormat="1" applyFont="1" applyFill="1" applyBorder="1" applyAlignment="1">
      <alignment horizontal="left"/>
    </xf>
    <xf numFmtId="179" fontId="25" fillId="0" borderId="1" xfId="0" applyNumberFormat="1" applyFont="1" applyFill="1" applyBorder="1" applyAlignment="1">
      <alignment/>
    </xf>
    <xf numFmtId="1" fontId="25" fillId="0" borderId="1" xfId="0" applyNumberFormat="1" applyFont="1" applyFill="1" applyBorder="1" applyAlignment="1">
      <alignment horizontal="right"/>
    </xf>
    <xf numFmtId="0" fontId="26" fillId="0" borderId="1" xfId="0" applyFont="1" applyFill="1" applyBorder="1" applyAlignment="1">
      <alignment horizontal="left" vertical="top" wrapText="1"/>
    </xf>
    <xf numFmtId="3" fontId="25" fillId="0" borderId="1" xfId="0" applyNumberFormat="1" applyFont="1" applyFill="1" applyBorder="1" applyAlignment="1">
      <alignment/>
    </xf>
    <xf numFmtId="3" fontId="26" fillId="0" borderId="1" xfId="0" applyNumberFormat="1" applyFont="1" applyFill="1" applyBorder="1" applyAlignment="1">
      <alignment horizontal="left" vertical="top" wrapText="1"/>
    </xf>
    <xf numFmtId="3" fontId="25" fillId="0" borderId="16" xfId="0" applyNumberFormat="1" applyFont="1" applyFill="1" applyBorder="1" applyAlignment="1">
      <alignment/>
    </xf>
    <xf numFmtId="10" fontId="25" fillId="0" borderId="1" xfId="25" applyNumberFormat="1" applyFont="1" applyFill="1" applyBorder="1" applyAlignment="1">
      <alignment/>
    </xf>
    <xf numFmtId="0" fontId="7" fillId="4" borderId="1" xfId="0" applyFont="1" applyFill="1" applyBorder="1" applyAlignment="1">
      <alignment wrapText="1"/>
    </xf>
    <xf numFmtId="3" fontId="8" fillId="4" borderId="1" xfId="0" applyNumberFormat="1" applyFont="1" applyFill="1" applyBorder="1" applyAlignment="1">
      <alignment wrapText="1"/>
    </xf>
    <xf numFmtId="0" fontId="7" fillId="4" borderId="1" xfId="23" applyFont="1" applyFill="1" applyBorder="1" applyAlignment="1" applyProtection="1">
      <alignment vertical="center" wrapText="1"/>
      <protection/>
    </xf>
    <xf numFmtId="3" fontId="7" fillId="4" borderId="1" xfId="23" applyNumberFormat="1" applyFont="1" applyFill="1" applyBorder="1" applyAlignment="1" applyProtection="1">
      <alignment vertical="center"/>
      <protection/>
    </xf>
    <xf numFmtId="3" fontId="8" fillId="4" borderId="1" xfId="23" applyNumberFormat="1" applyFont="1" applyFill="1" applyBorder="1" applyProtection="1">
      <alignment/>
      <protection/>
    </xf>
    <xf numFmtId="0" fontId="6" fillId="5" borderId="1" xfId="0" applyFont="1" applyFill="1" applyBorder="1" applyAlignment="1">
      <alignment horizontal="right" wrapText="1"/>
    </xf>
    <xf numFmtId="3" fontId="5" fillId="5" borderId="1" xfId="0" applyNumberFormat="1" applyFont="1" applyFill="1" applyBorder="1" applyAlignment="1">
      <alignment wrapText="1"/>
    </xf>
    <xf numFmtId="0" fontId="6" fillId="5" borderId="1" xfId="0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177" fontId="0" fillId="0" borderId="0" xfId="0" applyNumberFormat="1" applyFill="1" applyBorder="1" applyAlignment="1">
      <alignment horizontal="left"/>
    </xf>
    <xf numFmtId="10" fontId="5" fillId="0" borderId="1" xfId="0" applyNumberFormat="1" applyFont="1" applyBorder="1" applyAlignment="1">
      <alignment horizontal="right" vertical="top" wrapText="1"/>
    </xf>
    <xf numFmtId="0" fontId="27" fillId="0" borderId="0" xfId="0" applyFont="1" applyFill="1" applyBorder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5" fillId="0" borderId="0" xfId="0" applyFont="1" applyAlignment="1">
      <alignment/>
    </xf>
    <xf numFmtId="180" fontId="22" fillId="0" borderId="0" xfId="25" applyNumberFormat="1" applyFont="1" applyFill="1" applyBorder="1" applyAlignment="1">
      <alignment/>
    </xf>
    <xf numFmtId="1" fontId="21" fillId="0" borderId="0" xfId="0" applyNumberFormat="1" applyFont="1" applyAlignment="1">
      <alignment/>
    </xf>
    <xf numFmtId="10" fontId="8" fillId="0" borderId="0" xfId="25" applyNumberFormat="1" applyFont="1" applyAlignment="1">
      <alignment wrapText="1"/>
    </xf>
    <xf numFmtId="0" fontId="6" fillId="0" borderId="18" xfId="24" applyFont="1" applyFill="1" applyBorder="1" applyAlignment="1">
      <alignment horizontal="center" vertical="center" wrapText="1"/>
      <protection/>
    </xf>
    <xf numFmtId="0" fontId="5" fillId="0" borderId="19" xfId="0" applyFont="1" applyBorder="1" applyAlignment="1">
      <alignment horizontal="center" vertical="center" wrapText="1"/>
    </xf>
    <xf numFmtId="0" fontId="1" fillId="0" borderId="0" xfId="22" applyFont="1" applyBorder="1" applyAlignment="1" applyProtection="1">
      <alignment horizontal="center" vertical="center"/>
      <protection locked="0"/>
    </xf>
    <xf numFmtId="0" fontId="5" fillId="0" borderId="0" xfId="21" applyFont="1" applyFill="1" applyAlignment="1" applyProtection="1">
      <alignment horizontal="right" vertical="top"/>
      <protection locked="0"/>
    </xf>
    <xf numFmtId="0" fontId="6" fillId="0" borderId="16" xfId="24" applyFont="1" applyFill="1" applyBorder="1" applyAlignment="1">
      <alignment horizontal="center" vertical="center" wrapText="1"/>
      <protection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8" fillId="0" borderId="0" xfId="24" applyFont="1" applyFill="1" applyBorder="1" applyAlignment="1" applyProtection="1">
      <alignment horizontal="left" vertical="justify"/>
      <protection locked="0"/>
    </xf>
    <xf numFmtId="0" fontId="6" fillId="0" borderId="3" xfId="24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 horizontal="right" vertical="center"/>
    </xf>
    <xf numFmtId="0" fontId="1" fillId="0" borderId="0" xfId="24" applyFont="1" applyFill="1" applyAlignment="1">
      <alignment horizontal="center" vertical="justify" wrapText="1"/>
      <protection/>
    </xf>
    <xf numFmtId="0" fontId="6" fillId="0" borderId="20" xfId="24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13" fillId="0" borderId="0" xfId="0" applyFont="1" applyAlignment="1">
      <alignment horizontal="right" vertical="center" wrapText="1"/>
    </xf>
    <xf numFmtId="0" fontId="5" fillId="0" borderId="0" xfId="21" applyFont="1" applyAlignment="1" applyProtection="1">
      <alignment horizontal="right" vertical="center" wrapText="1"/>
      <protection locked="0"/>
    </xf>
    <xf numFmtId="0" fontId="1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7" fillId="0" borderId="4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1" fillId="0" borderId="0" xfId="0" applyFont="1" applyAlignment="1">
      <alignment horizontal="left"/>
    </xf>
    <xf numFmtId="0" fontId="5" fillId="0" borderId="0" xfId="21" applyFont="1" applyAlignment="1" applyProtection="1">
      <alignment horizontal="right" vertical="top"/>
      <protection locked="0"/>
    </xf>
    <xf numFmtId="0" fontId="6" fillId="0" borderId="4" xfId="24" applyFont="1" applyFill="1" applyBorder="1" applyAlignment="1">
      <alignment horizontal="center" vertical="justify" wrapText="1"/>
      <protection/>
    </xf>
    <xf numFmtId="0" fontId="6" fillId="0" borderId="3" xfId="24" applyFont="1" applyFill="1" applyBorder="1" applyAlignment="1">
      <alignment horizontal="center" vertical="justify" wrapText="1"/>
      <protection/>
    </xf>
    <xf numFmtId="0" fontId="6" fillId="0" borderId="4" xfId="24" applyFont="1" applyFill="1" applyBorder="1" applyAlignment="1">
      <alignment horizontal="center" vertical="center" wrapText="1"/>
      <protection/>
    </xf>
    <xf numFmtId="0" fontId="5" fillId="0" borderId="3" xfId="0" applyFont="1" applyBorder="1" applyAlignment="1">
      <alignment horizontal="center" vertical="center" wrapText="1"/>
    </xf>
    <xf numFmtId="0" fontId="5" fillId="0" borderId="0" xfId="21" applyFont="1" applyFill="1" applyAlignment="1" applyProtection="1">
      <alignment horizontal="right" vertical="justify"/>
      <protection locked="0"/>
    </xf>
    <xf numFmtId="0" fontId="6" fillId="0" borderId="19" xfId="24" applyFont="1" applyFill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20" applyFont="1" applyFill="1" applyAlignment="1" applyProtection="1">
      <alignment horizontal="right"/>
      <protection locked="0"/>
    </xf>
    <xf numFmtId="0" fontId="8" fillId="0" borderId="0" xfId="20" applyFont="1" applyFill="1" applyAlignment="1" applyProtection="1">
      <alignment horizontal="center"/>
      <protection locked="0"/>
    </xf>
    <xf numFmtId="0" fontId="1" fillId="0" borderId="0" xfId="19" applyFont="1" applyAlignment="1" applyProtection="1">
      <alignment horizontal="center" vertical="center"/>
      <protection locked="0"/>
    </xf>
    <xf numFmtId="0" fontId="1" fillId="0" borderId="0" xfId="19" applyFont="1" applyAlignment="1" applyProtection="1">
      <alignment horizontal="center" vertical="center" wrapText="1"/>
      <protection locked="0"/>
    </xf>
    <xf numFmtId="0" fontId="6" fillId="0" borderId="0" xfId="21" applyFont="1" applyFill="1" applyBorder="1" applyAlignment="1" applyProtection="1">
      <alignment horizontal="left" vertical="justify" wrapText="1"/>
      <protection locked="0"/>
    </xf>
    <xf numFmtId="0" fontId="6" fillId="0" borderId="4" xfId="19" applyFont="1" applyBorder="1" applyAlignment="1" applyProtection="1">
      <alignment horizontal="center" vertical="center" wrapText="1"/>
      <protection/>
    </xf>
    <xf numFmtId="0" fontId="6" fillId="0" borderId="3" xfId="19" applyFont="1" applyBorder="1" applyAlignment="1" applyProtection="1">
      <alignment horizontal="center" vertical="center" wrapText="1"/>
      <protection/>
    </xf>
    <xf numFmtId="0" fontId="6" fillId="0" borderId="0" xfId="19" applyFont="1" applyBorder="1" applyAlignment="1" applyProtection="1">
      <alignment horizontal="left" vertical="justify" wrapText="1"/>
      <protection locked="0"/>
    </xf>
    <xf numFmtId="0" fontId="13" fillId="0" borderId="0" xfId="20" applyFont="1" applyAlignment="1">
      <alignment horizontal="right"/>
      <protection/>
    </xf>
    <xf numFmtId="0" fontId="15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6" fillId="0" borderId="16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3" fillId="3" borderId="0" xfId="0" applyFont="1" applyFill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3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top"/>
    </xf>
    <xf numFmtId="0" fontId="6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El.7.2" xfId="19"/>
    <cellStyle name="Normal_Spravki_kod" xfId="20"/>
    <cellStyle name="Normal_Баланс" xfId="21"/>
    <cellStyle name="Normal_Отч.парич.поток" xfId="22"/>
    <cellStyle name="Normal_Отч.прих-разх" xfId="23"/>
    <cellStyle name="Normal_Отч.собств.кап.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6"/>
  <sheetViews>
    <sheetView zoomScale="65" zoomScaleNormal="65" workbookViewId="0" topLeftCell="A5">
      <selection activeCell="B48" sqref="B48"/>
    </sheetView>
  </sheetViews>
  <sheetFormatPr defaultColWidth="9.140625" defaultRowHeight="12.75"/>
  <cols>
    <col min="1" max="1" width="41.00390625" style="8" customWidth="1"/>
    <col min="2" max="2" width="12.8515625" style="8" customWidth="1"/>
    <col min="3" max="3" width="12.00390625" style="8" customWidth="1"/>
    <col min="4" max="4" width="36.140625" style="8" customWidth="1"/>
    <col min="5" max="5" width="13.8515625" style="8" customWidth="1"/>
    <col min="6" max="6" width="13.421875" style="8" customWidth="1"/>
    <col min="7" max="16384" width="9.140625" style="8" customWidth="1"/>
  </cols>
  <sheetData>
    <row r="1" spans="5:6" ht="12.75">
      <c r="E1" s="438" t="s">
        <v>351</v>
      </c>
      <c r="F1" s="438"/>
    </row>
    <row r="3" spans="1:6" ht="15" customHeight="1">
      <c r="A3" s="2"/>
      <c r="B3" s="3"/>
      <c r="C3" s="440" t="s">
        <v>0</v>
      </c>
      <c r="D3" s="440"/>
      <c r="E3" s="4"/>
      <c r="F3" s="4"/>
    </row>
    <row r="4" spans="1:6" ht="15">
      <c r="A4" s="5"/>
      <c r="B4" s="3"/>
      <c r="C4" s="3"/>
      <c r="D4" s="3"/>
      <c r="E4" s="4"/>
      <c r="F4" s="4"/>
    </row>
    <row r="5" spans="1:6" ht="15" customHeight="1">
      <c r="A5" s="442" t="s">
        <v>537</v>
      </c>
      <c r="B5" s="442"/>
      <c r="C5" s="2"/>
      <c r="D5" s="2"/>
      <c r="E5" s="439" t="s">
        <v>388</v>
      </c>
      <c r="F5" s="439"/>
    </row>
    <row r="6" spans="1:6" ht="12.75">
      <c r="A6" s="416" t="s">
        <v>538</v>
      </c>
      <c r="B6" s="416"/>
      <c r="C6" s="416"/>
      <c r="D6" s="416"/>
      <c r="E6" s="416"/>
      <c r="F6" s="416"/>
    </row>
    <row r="7" spans="1:6" ht="15">
      <c r="A7" s="2"/>
      <c r="B7" s="2"/>
      <c r="C7" s="6"/>
      <c r="D7" s="6"/>
      <c r="E7" s="4"/>
      <c r="F7" s="6"/>
    </row>
    <row r="8" spans="1:6" ht="50.25" customHeight="1">
      <c r="A8" s="7" t="s">
        <v>1</v>
      </c>
      <c r="B8" s="98" t="s">
        <v>2</v>
      </c>
      <c r="C8" s="98" t="s">
        <v>3</v>
      </c>
      <c r="D8" s="1" t="s">
        <v>7</v>
      </c>
      <c r="E8" s="98" t="s">
        <v>4</v>
      </c>
      <c r="F8" s="98" t="s">
        <v>5</v>
      </c>
    </row>
    <row r="9" spans="1:6" ht="14.25">
      <c r="A9" s="7" t="s">
        <v>6</v>
      </c>
      <c r="B9" s="7">
        <v>1</v>
      </c>
      <c r="C9" s="7">
        <v>2</v>
      </c>
      <c r="D9" s="1" t="s">
        <v>6</v>
      </c>
      <c r="E9" s="7">
        <v>1</v>
      </c>
      <c r="F9" s="7">
        <v>2</v>
      </c>
    </row>
    <row r="10" spans="1:6" ht="12.75">
      <c r="A10" s="27" t="s">
        <v>8</v>
      </c>
      <c r="B10" s="206"/>
      <c r="C10" s="206"/>
      <c r="D10" s="12" t="s">
        <v>44</v>
      </c>
      <c r="E10" s="10"/>
      <c r="F10" s="10"/>
    </row>
    <row r="11" spans="1:30" ht="12.75">
      <c r="A11" s="28" t="s">
        <v>45</v>
      </c>
      <c r="B11" s="207"/>
      <c r="C11" s="207"/>
      <c r="D11" s="28" t="s">
        <v>46</v>
      </c>
      <c r="E11" s="275">
        <v>9309686</v>
      </c>
      <c r="F11" s="207">
        <v>3476552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2.75">
      <c r="A12" s="11" t="s">
        <v>47</v>
      </c>
      <c r="B12" s="207"/>
      <c r="C12" s="207"/>
      <c r="D12" s="28" t="s">
        <v>48</v>
      </c>
      <c r="E12" s="275"/>
      <c r="F12" s="207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28.5" customHeight="1">
      <c r="A13" s="11" t="s">
        <v>49</v>
      </c>
      <c r="B13" s="207"/>
      <c r="C13" s="207"/>
      <c r="D13" s="11" t="s">
        <v>50</v>
      </c>
      <c r="E13" s="276">
        <v>39898836</v>
      </c>
      <c r="F13" s="353">
        <v>332970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25.5">
      <c r="A14" s="11" t="s">
        <v>51</v>
      </c>
      <c r="B14" s="207"/>
      <c r="C14" s="207"/>
      <c r="D14" s="11" t="s">
        <v>52</v>
      </c>
      <c r="E14" s="276"/>
      <c r="F14" s="353">
        <v>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2.75">
      <c r="A15" s="29" t="s">
        <v>53</v>
      </c>
      <c r="B15" s="207"/>
      <c r="C15" s="207"/>
      <c r="D15" s="11" t="s">
        <v>54</v>
      </c>
      <c r="E15" s="207"/>
      <c r="F15" s="353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2.75">
      <c r="A16" s="28" t="s">
        <v>55</v>
      </c>
      <c r="B16" s="207"/>
      <c r="C16" s="207"/>
      <c r="D16" s="11" t="s">
        <v>56</v>
      </c>
      <c r="E16" s="207"/>
      <c r="F16" s="353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2.75">
      <c r="A17" s="11" t="s">
        <v>9</v>
      </c>
      <c r="B17" s="207"/>
      <c r="C17" s="207"/>
      <c r="D17" s="11" t="s">
        <v>57</v>
      </c>
      <c r="E17" s="207"/>
      <c r="F17" s="353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12.75">
      <c r="A18" s="11" t="s">
        <v>10</v>
      </c>
      <c r="B18" s="207"/>
      <c r="C18" s="207"/>
      <c r="D18" s="11" t="s">
        <v>20</v>
      </c>
      <c r="E18" s="207"/>
      <c r="F18" s="353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2.75">
      <c r="A19" s="29" t="s">
        <v>41</v>
      </c>
      <c r="B19" s="207"/>
      <c r="C19" s="207"/>
      <c r="D19" s="29" t="s">
        <v>41</v>
      </c>
      <c r="E19" s="243">
        <v>3989883</v>
      </c>
      <c r="F19" s="353">
        <v>332970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12.75">
      <c r="A20" s="74"/>
      <c r="B20" s="207"/>
      <c r="C20" s="207"/>
      <c r="D20" s="28" t="s">
        <v>58</v>
      </c>
      <c r="E20" s="207"/>
      <c r="F20" s="353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2.75">
      <c r="A21" s="11"/>
      <c r="B21" s="207"/>
      <c r="C21" s="207"/>
      <c r="D21" s="11" t="s">
        <v>59</v>
      </c>
      <c r="E21" s="207"/>
      <c r="F21" s="20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2.75">
      <c r="A22" s="11"/>
      <c r="B22" s="207"/>
      <c r="C22" s="207"/>
      <c r="D22" s="11" t="s">
        <v>60</v>
      </c>
      <c r="E22" s="207">
        <v>657646</v>
      </c>
      <c r="F22" s="207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2.75">
      <c r="A23" s="11"/>
      <c r="B23" s="207"/>
      <c r="C23" s="207"/>
      <c r="D23" s="11" t="s">
        <v>61</v>
      </c>
      <c r="E23" s="207"/>
      <c r="F23" s="207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2.75">
      <c r="A24" s="11"/>
      <c r="B24" s="207"/>
      <c r="C24" s="207"/>
      <c r="D24" s="10" t="s">
        <v>62</v>
      </c>
      <c r="E24" s="276">
        <f>'справка № 2ИД-ОТЧЕТ ЗА ДОХОДИТЕ'!B32</f>
        <v>3850661</v>
      </c>
      <c r="F24" s="207">
        <v>657646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2.75">
      <c r="A25" s="11"/>
      <c r="B25" s="207"/>
      <c r="C25" s="207"/>
      <c r="D25" s="29" t="s">
        <v>63</v>
      </c>
      <c r="E25" s="243">
        <f>E24+E22</f>
        <v>4508307</v>
      </c>
      <c r="F25" s="207">
        <v>657646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2.75">
      <c r="A26" s="407" t="s">
        <v>64</v>
      </c>
      <c r="B26" s="408"/>
      <c r="C26" s="408"/>
      <c r="D26" s="409" t="s">
        <v>65</v>
      </c>
      <c r="E26" s="408">
        <f>E25+E19+E11</f>
        <v>17807876</v>
      </c>
      <c r="F26" s="408">
        <v>4467168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2.75">
      <c r="A27" s="11"/>
      <c r="B27" s="207"/>
      <c r="C27" s="207"/>
      <c r="D27" s="11"/>
      <c r="E27" s="207"/>
      <c r="F27" s="207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6" ht="12.75">
      <c r="A28" s="354" t="s">
        <v>66</v>
      </c>
      <c r="B28" s="264"/>
      <c r="C28" s="264"/>
      <c r="D28" s="12" t="s">
        <v>67</v>
      </c>
      <c r="E28" s="206"/>
      <c r="F28" s="206"/>
    </row>
    <row r="29" spans="1:6" ht="25.5">
      <c r="A29" s="31" t="s">
        <v>68</v>
      </c>
      <c r="B29" s="206"/>
      <c r="C29" s="206"/>
      <c r="D29" s="11" t="s">
        <v>69</v>
      </c>
      <c r="E29" s="206"/>
      <c r="F29" s="206"/>
    </row>
    <row r="30" spans="1:6" ht="12.75">
      <c r="A30" s="10" t="s">
        <v>11</v>
      </c>
      <c r="B30" s="206">
        <v>0</v>
      </c>
      <c r="C30" s="206">
        <v>20000</v>
      </c>
      <c r="D30" s="31" t="s">
        <v>70</v>
      </c>
      <c r="E30" s="206"/>
      <c r="F30" s="206"/>
    </row>
    <row r="31" spans="1:6" ht="25.5">
      <c r="A31" s="10" t="s">
        <v>12</v>
      </c>
      <c r="B31" s="206">
        <v>1797425</v>
      </c>
      <c r="C31" s="206">
        <v>762364</v>
      </c>
      <c r="D31" s="113" t="s">
        <v>344</v>
      </c>
      <c r="E31" s="206"/>
      <c r="F31" s="206"/>
    </row>
    <row r="32" spans="1:6" ht="25.5">
      <c r="A32" s="10" t="s">
        <v>13</v>
      </c>
      <c r="B32" s="214"/>
      <c r="C32" s="206"/>
      <c r="D32" s="11" t="s">
        <v>346</v>
      </c>
      <c r="E32" s="206">
        <v>7216.91</v>
      </c>
      <c r="F32" s="206">
        <v>17909</v>
      </c>
    </row>
    <row r="33" spans="1:6" ht="12.75">
      <c r="A33" s="10" t="s">
        <v>14</v>
      </c>
      <c r="B33" s="206">
        <v>896413</v>
      </c>
      <c r="C33" s="206">
        <v>371250</v>
      </c>
      <c r="D33" s="11" t="s">
        <v>345</v>
      </c>
      <c r="E33" s="206">
        <v>6545.04</v>
      </c>
      <c r="F33" s="206">
        <v>2403</v>
      </c>
    </row>
    <row r="34" spans="1:6" ht="12.75">
      <c r="A34" s="10" t="s">
        <v>15</v>
      </c>
      <c r="B34" s="214"/>
      <c r="C34" s="206">
        <v>0</v>
      </c>
      <c r="D34" s="113" t="s">
        <v>275</v>
      </c>
      <c r="E34" s="206"/>
      <c r="F34" s="206"/>
    </row>
    <row r="35" spans="1:6" ht="12.75">
      <c r="A35" s="30" t="s">
        <v>23</v>
      </c>
      <c r="B35" s="206">
        <v>2693838</v>
      </c>
      <c r="C35" s="206">
        <v>1153614</v>
      </c>
      <c r="D35" s="113" t="s">
        <v>347</v>
      </c>
      <c r="E35" s="206"/>
      <c r="F35" s="206"/>
    </row>
    <row r="36" spans="1:6" ht="12.75">
      <c r="A36" s="31" t="s">
        <v>71</v>
      </c>
      <c r="B36" s="214"/>
      <c r="C36" s="206"/>
      <c r="D36" s="113" t="s">
        <v>348</v>
      </c>
      <c r="E36" s="206"/>
      <c r="F36" s="206">
        <v>0</v>
      </c>
    </row>
    <row r="37" spans="1:6" ht="25.5">
      <c r="A37" s="10" t="s">
        <v>16</v>
      </c>
      <c r="B37" s="206">
        <v>14409427</v>
      </c>
      <c r="C37" s="206">
        <v>3320541</v>
      </c>
      <c r="D37" s="113" t="s">
        <v>349</v>
      </c>
      <c r="E37" s="206"/>
      <c r="F37" s="206"/>
    </row>
    <row r="38" spans="1:6" ht="12.75">
      <c r="A38" s="10" t="s">
        <v>17</v>
      </c>
      <c r="B38" s="206">
        <v>14409427</v>
      </c>
      <c r="C38" s="206">
        <v>3320541</v>
      </c>
      <c r="D38" s="113" t="s">
        <v>350</v>
      </c>
      <c r="E38" s="206">
        <v>263401.47</v>
      </c>
      <c r="F38" s="206">
        <v>20000</v>
      </c>
    </row>
    <row r="39" spans="1:6" ht="12.75">
      <c r="A39" s="10" t="s">
        <v>19</v>
      </c>
      <c r="B39" s="214"/>
      <c r="C39" s="206"/>
      <c r="D39" s="30" t="s">
        <v>23</v>
      </c>
      <c r="E39" s="206">
        <v>270618.38</v>
      </c>
      <c r="F39" s="206">
        <v>37909</v>
      </c>
    </row>
    <row r="40" spans="1:6" ht="12.75">
      <c r="A40" s="10" t="s">
        <v>18</v>
      </c>
      <c r="B40" s="214"/>
      <c r="C40" s="206"/>
      <c r="D40" s="30"/>
      <c r="E40" s="206"/>
      <c r="F40" s="206"/>
    </row>
    <row r="41" spans="1:6" ht="12.75">
      <c r="A41" s="10" t="s">
        <v>20</v>
      </c>
      <c r="B41" s="214"/>
      <c r="C41" s="206"/>
      <c r="D41" s="113"/>
      <c r="E41" s="206"/>
      <c r="F41" s="206"/>
    </row>
    <row r="42" spans="1:6" ht="12.75">
      <c r="A42" s="10" t="s">
        <v>21</v>
      </c>
      <c r="B42" s="214"/>
      <c r="C42" s="206"/>
      <c r="D42" s="113"/>
      <c r="E42" s="206"/>
      <c r="F42" s="206"/>
    </row>
    <row r="43" spans="1:6" ht="12.75">
      <c r="A43" s="10" t="s">
        <v>17</v>
      </c>
      <c r="B43" s="214"/>
      <c r="C43" s="206"/>
      <c r="D43" s="113"/>
      <c r="E43" s="206"/>
      <c r="F43" s="206"/>
    </row>
    <row r="44" spans="1:6" ht="12.75">
      <c r="A44" s="10" t="s">
        <v>19</v>
      </c>
      <c r="B44" s="214">
        <v>0</v>
      </c>
      <c r="C44" s="206"/>
      <c r="D44" s="10"/>
      <c r="E44" s="206"/>
      <c r="F44" s="206"/>
    </row>
    <row r="45" spans="1:6" ht="12.75">
      <c r="A45" s="10" t="s">
        <v>20</v>
      </c>
      <c r="B45" s="214"/>
      <c r="C45" s="206"/>
      <c r="D45" s="10"/>
      <c r="E45" s="206"/>
      <c r="F45" s="206"/>
    </row>
    <row r="46" spans="1:6" ht="12.75">
      <c r="A46" s="10" t="s">
        <v>22</v>
      </c>
      <c r="B46" s="214"/>
      <c r="C46" s="206"/>
      <c r="D46" s="10"/>
      <c r="E46" s="206"/>
      <c r="F46" s="206"/>
    </row>
    <row r="47" spans="1:6" ht="12.75">
      <c r="A47" s="30" t="s">
        <v>24</v>
      </c>
      <c r="B47" s="206">
        <v>14409427</v>
      </c>
      <c r="C47" s="206">
        <v>3320541</v>
      </c>
      <c r="D47" s="10"/>
      <c r="E47" s="206"/>
      <c r="F47" s="206"/>
    </row>
    <row r="48" spans="1:6" ht="12.75">
      <c r="A48" s="31" t="s">
        <v>72</v>
      </c>
      <c r="B48" s="214"/>
      <c r="C48" s="206"/>
      <c r="D48" s="11"/>
      <c r="E48" s="206"/>
      <c r="F48" s="206"/>
    </row>
    <row r="49" spans="1:6" s="9" customFormat="1" ht="12.75">
      <c r="A49" s="11" t="s">
        <v>25</v>
      </c>
      <c r="B49" s="355"/>
      <c r="C49" s="207"/>
      <c r="D49" s="11"/>
      <c r="E49" s="207"/>
      <c r="F49" s="207"/>
    </row>
    <row r="50" spans="1:6" s="9" customFormat="1" ht="12.75">
      <c r="A50" s="11" t="s">
        <v>242</v>
      </c>
      <c r="B50" s="207">
        <v>975229</v>
      </c>
      <c r="C50" s="207">
        <v>30922</v>
      </c>
      <c r="D50" s="11"/>
      <c r="E50" s="207"/>
      <c r="F50" s="207"/>
    </row>
    <row r="51" spans="1:6" s="9" customFormat="1" ht="12.75">
      <c r="A51" s="29" t="s">
        <v>26</v>
      </c>
      <c r="B51" s="207">
        <f>B50</f>
        <v>975229</v>
      </c>
      <c r="C51" s="207">
        <v>30922</v>
      </c>
      <c r="D51" s="30"/>
      <c r="E51" s="207"/>
      <c r="F51" s="207"/>
    </row>
    <row r="52" spans="1:6" s="9" customFormat="1" ht="12.75">
      <c r="A52" s="28" t="s">
        <v>73</v>
      </c>
      <c r="B52" s="355"/>
      <c r="C52" s="207"/>
      <c r="E52" s="207"/>
      <c r="F52" s="207"/>
    </row>
    <row r="53" spans="1:6" s="9" customFormat="1" ht="12.75">
      <c r="A53" s="407" t="s">
        <v>74</v>
      </c>
      <c r="B53" s="408">
        <f>B51+B47+B35</f>
        <v>18078494</v>
      </c>
      <c r="C53" s="408">
        <v>4505077</v>
      </c>
      <c r="D53" s="409" t="s">
        <v>74</v>
      </c>
      <c r="E53" s="408">
        <v>270618.38</v>
      </c>
      <c r="F53" s="408">
        <v>37909</v>
      </c>
    </row>
    <row r="54" spans="1:6" s="9" customFormat="1" ht="12.75">
      <c r="A54" s="11"/>
      <c r="B54" s="207"/>
      <c r="C54" s="207"/>
      <c r="D54" s="29"/>
      <c r="E54" s="207"/>
      <c r="F54" s="207"/>
    </row>
    <row r="55" spans="1:8" s="9" customFormat="1" ht="12.75">
      <c r="A55" s="356" t="s">
        <v>76</v>
      </c>
      <c r="B55" s="357">
        <f>B53</f>
        <v>18078494</v>
      </c>
      <c r="C55" s="357">
        <v>4505077</v>
      </c>
      <c r="D55" s="356" t="s">
        <v>75</v>
      </c>
      <c r="E55" s="357">
        <f>E53+E26</f>
        <v>18078494.38</v>
      </c>
      <c r="F55" s="357">
        <v>4505077</v>
      </c>
      <c r="H55" s="271"/>
    </row>
    <row r="56" s="9" customFormat="1" ht="12.75">
      <c r="F56" s="233"/>
    </row>
    <row r="57" s="9" customFormat="1" ht="12.75"/>
    <row r="58" s="9" customFormat="1" ht="12.75"/>
    <row r="59" s="9" customFormat="1" ht="12.75"/>
    <row r="60" spans="1:5" s="9" customFormat="1" ht="12.75">
      <c r="A60" s="9" t="s">
        <v>539</v>
      </c>
      <c r="B60" s="441" t="s">
        <v>243</v>
      </c>
      <c r="C60" s="441"/>
      <c r="D60" s="437" t="s">
        <v>244</v>
      </c>
      <c r="E60" s="437"/>
    </row>
    <row r="61" spans="2:5" ht="12.75">
      <c r="B61" s="437" t="s">
        <v>389</v>
      </c>
      <c r="C61" s="437"/>
      <c r="D61" s="437" t="s">
        <v>540</v>
      </c>
      <c r="E61" s="437"/>
    </row>
    <row r="66" ht="12.75">
      <c r="E66" s="8" t="s">
        <v>541</v>
      </c>
    </row>
  </sheetData>
  <mergeCells count="8">
    <mergeCell ref="B61:C61"/>
    <mergeCell ref="E1:F1"/>
    <mergeCell ref="E5:F5"/>
    <mergeCell ref="C3:D3"/>
    <mergeCell ref="B60:C60"/>
    <mergeCell ref="D60:E60"/>
    <mergeCell ref="A5:B5"/>
    <mergeCell ref="D61:E61"/>
  </mergeCells>
  <printOptions/>
  <pageMargins left="0.38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31.8515625" style="8" customWidth="1"/>
    <col min="2" max="2" width="9.7109375" style="8" customWidth="1"/>
    <col min="3" max="3" width="9.421875" style="8" customWidth="1"/>
    <col min="4" max="4" width="31.57421875" style="8" customWidth="1"/>
    <col min="5" max="5" width="9.28125" style="8" customWidth="1"/>
    <col min="6" max="6" width="8.8515625" style="8" customWidth="1"/>
    <col min="7" max="7" width="9.140625" style="8" hidden="1" customWidth="1"/>
    <col min="8" max="8" width="9.140625" style="8" customWidth="1"/>
    <col min="9" max="9" width="10.28125" style="8" bestFit="1" customWidth="1"/>
    <col min="10" max="10" width="10.00390625" style="8" bestFit="1" customWidth="1"/>
    <col min="11" max="16384" width="9.140625" style="8" customWidth="1"/>
  </cols>
  <sheetData>
    <row r="1" spans="5:6" ht="18.75" customHeight="1">
      <c r="E1" s="438" t="s">
        <v>363</v>
      </c>
      <c r="F1" s="438"/>
    </row>
    <row r="2" spans="5:6" ht="12.75">
      <c r="E2" s="51"/>
      <c r="F2" s="51"/>
    </row>
    <row r="3" spans="1:6" ht="12.75" customHeight="1">
      <c r="A3" s="52"/>
      <c r="C3" s="448" t="s">
        <v>27</v>
      </c>
      <c r="D3" s="448"/>
      <c r="E3" s="51"/>
      <c r="F3" s="51"/>
    </row>
    <row r="4" spans="5:6" ht="12.75">
      <c r="E4" s="51"/>
      <c r="F4" s="51"/>
    </row>
    <row r="5" spans="1:6" ht="12.75" customHeight="1">
      <c r="A5" s="442" t="str">
        <f>'справка № 1ИД-БАЛАНС'!A5:B5</f>
        <v>Наименование на ДФ:  "СТАТУС НОВИ АКЦИИ" </v>
      </c>
      <c r="B5" s="442"/>
      <c r="C5" s="442"/>
      <c r="D5" s="442"/>
      <c r="E5" s="51"/>
      <c r="F5" s="51"/>
    </row>
    <row r="6" spans="1:6" ht="13.5" customHeight="1">
      <c r="A6" s="442" t="str">
        <f>'справка № 1ИД-БАЛАНС'!A6</f>
        <v>Отчетен период 31/12/2007 г. </v>
      </c>
      <c r="B6" s="442"/>
      <c r="C6" s="14"/>
      <c r="D6" s="449" t="s">
        <v>388</v>
      </c>
      <c r="E6" s="449"/>
      <c r="F6" s="449"/>
    </row>
    <row r="7" spans="1:6" ht="15">
      <c r="A7" s="13"/>
      <c r="B7" s="15"/>
      <c r="C7" s="16"/>
      <c r="D7" s="17"/>
      <c r="E7" s="116"/>
      <c r="F7" s="116"/>
    </row>
    <row r="8" spans="1:7" ht="12.75">
      <c r="A8" s="114"/>
      <c r="B8" s="18"/>
      <c r="C8" s="18"/>
      <c r="D8" s="17"/>
      <c r="E8" s="117"/>
      <c r="F8" s="118" t="s">
        <v>128</v>
      </c>
      <c r="G8" s="54"/>
    </row>
    <row r="9" spans="1:7" ht="25.5">
      <c r="A9" s="119" t="s">
        <v>28</v>
      </c>
      <c r="B9" s="119" t="s">
        <v>2</v>
      </c>
      <c r="C9" s="119" t="s">
        <v>5</v>
      </c>
      <c r="D9" s="119" t="s">
        <v>29</v>
      </c>
      <c r="E9" s="119" t="s">
        <v>2</v>
      </c>
      <c r="F9" s="119" t="s">
        <v>5</v>
      </c>
      <c r="G9" s="54"/>
    </row>
    <row r="10" spans="1:7" ht="12.75">
      <c r="A10" s="19" t="s">
        <v>6</v>
      </c>
      <c r="B10" s="19">
        <v>1</v>
      </c>
      <c r="C10" s="19">
        <v>2</v>
      </c>
      <c r="D10" s="19" t="s">
        <v>6</v>
      </c>
      <c r="E10" s="19">
        <v>1</v>
      </c>
      <c r="F10" s="19">
        <v>2</v>
      </c>
      <c r="G10" s="54"/>
    </row>
    <row r="11" spans="1:7" ht="18" customHeight="1">
      <c r="A11" s="404" t="s">
        <v>30</v>
      </c>
      <c r="B11" s="405"/>
      <c r="C11" s="405"/>
      <c r="D11" s="404" t="s">
        <v>31</v>
      </c>
      <c r="E11" s="406"/>
      <c r="F11" s="406"/>
      <c r="G11" s="205"/>
    </row>
    <row r="12" spans="1:7" s="21" customFormat="1" ht="12">
      <c r="A12" s="23" t="s">
        <v>32</v>
      </c>
      <c r="B12" s="203"/>
      <c r="C12" s="203"/>
      <c r="D12" s="23" t="s">
        <v>77</v>
      </c>
      <c r="E12" s="203"/>
      <c r="F12" s="203"/>
      <c r="G12" s="203"/>
    </row>
    <row r="13" spans="1:7" s="22" customFormat="1" ht="12">
      <c r="A13" s="24" t="s">
        <v>33</v>
      </c>
      <c r="B13" s="204"/>
      <c r="C13" s="204"/>
      <c r="D13" s="24" t="s">
        <v>78</v>
      </c>
      <c r="E13" s="204">
        <v>275339</v>
      </c>
      <c r="F13" s="204">
        <v>849</v>
      </c>
      <c r="G13" s="204">
        <v>849</v>
      </c>
    </row>
    <row r="14" spans="1:10" s="22" customFormat="1" ht="23.25" customHeight="1">
      <c r="A14" s="24" t="s">
        <v>362</v>
      </c>
      <c r="B14" s="204">
        <f>38282+21305548</f>
        <v>21343830</v>
      </c>
      <c r="C14" s="204">
        <f>1814+C15</f>
        <v>961431</v>
      </c>
      <c r="D14" s="24" t="s">
        <v>79</v>
      </c>
      <c r="E14" s="204">
        <f>1232846+24468545</f>
        <v>25701391</v>
      </c>
      <c r="F14" s="204">
        <f>34921+F15</f>
        <v>1688754</v>
      </c>
      <c r="G14" s="204">
        <v>34921</v>
      </c>
      <c r="I14" s="241"/>
      <c r="J14" s="241"/>
    </row>
    <row r="15" spans="1:7" s="22" customFormat="1" ht="11.25" customHeight="1">
      <c r="A15" s="24" t="s">
        <v>34</v>
      </c>
      <c r="B15" s="204">
        <v>21305548</v>
      </c>
      <c r="C15" s="204">
        <v>959617</v>
      </c>
      <c r="D15" s="24" t="s">
        <v>80</v>
      </c>
      <c r="E15" s="204">
        <v>24468545</v>
      </c>
      <c r="F15" s="204">
        <v>1653833</v>
      </c>
      <c r="G15" s="204">
        <v>1653833</v>
      </c>
    </row>
    <row r="16" spans="1:10" s="22" customFormat="1" ht="24">
      <c r="A16" s="24" t="s">
        <v>81</v>
      </c>
      <c r="B16" s="204">
        <f>2450276+65297</f>
        <v>2515573</v>
      </c>
      <c r="C16" s="204">
        <v>81014</v>
      </c>
      <c r="D16" s="24" t="s">
        <v>245</v>
      </c>
      <c r="E16" s="204">
        <f>2346022+3647</f>
        <v>2349669</v>
      </c>
      <c r="F16" s="204">
        <v>68872</v>
      </c>
      <c r="G16" s="204">
        <v>68872</v>
      </c>
      <c r="J16" s="241"/>
    </row>
    <row r="17" spans="1:7" s="22" customFormat="1" ht="12">
      <c r="A17" s="24" t="s">
        <v>35</v>
      </c>
      <c r="B17" s="204">
        <v>60238</v>
      </c>
      <c r="C17" s="204">
        <v>11098</v>
      </c>
      <c r="D17" s="32" t="s">
        <v>82</v>
      </c>
      <c r="E17" s="204">
        <v>28636</v>
      </c>
      <c r="F17" s="204">
        <v>3846</v>
      </c>
      <c r="G17" s="204">
        <v>3846</v>
      </c>
    </row>
    <row r="18" spans="1:7" s="22" customFormat="1" ht="12">
      <c r="A18" s="25" t="s">
        <v>36</v>
      </c>
      <c r="B18" s="204">
        <f>B14+B16+B17</f>
        <v>23919641</v>
      </c>
      <c r="C18" s="204">
        <v>1053543</v>
      </c>
      <c r="D18" s="24" t="s">
        <v>40</v>
      </c>
      <c r="E18" s="221"/>
      <c r="F18" s="204"/>
      <c r="G18" s="221"/>
    </row>
    <row r="19" spans="1:9" s="22" customFormat="1" ht="12">
      <c r="A19" s="24"/>
      <c r="B19" s="221"/>
      <c r="C19" s="221"/>
      <c r="D19" s="25" t="s">
        <v>36</v>
      </c>
      <c r="E19" s="204">
        <f>E13+E14+E16+E17</f>
        <v>28355035</v>
      </c>
      <c r="F19" s="204">
        <v>1762321</v>
      </c>
      <c r="G19" s="204">
        <v>1762321</v>
      </c>
      <c r="I19" s="423"/>
    </row>
    <row r="20" spans="1:7" s="22" customFormat="1" ht="12">
      <c r="A20" s="26" t="s">
        <v>37</v>
      </c>
      <c r="B20" s="221"/>
      <c r="C20" s="221"/>
      <c r="D20" s="24"/>
      <c r="E20" s="221"/>
      <c r="F20" s="204"/>
      <c r="G20" s="221"/>
    </row>
    <row r="21" spans="1:7" s="22" customFormat="1" ht="12">
      <c r="A21" s="99" t="s">
        <v>246</v>
      </c>
      <c r="B21" s="204"/>
      <c r="C21" s="204"/>
      <c r="D21" s="26" t="s">
        <v>83</v>
      </c>
      <c r="E21" s="221"/>
      <c r="F21" s="204"/>
      <c r="G21" s="221"/>
    </row>
    <row r="22" spans="1:7" s="22" customFormat="1" ht="12">
      <c r="A22" s="24" t="s">
        <v>382</v>
      </c>
      <c r="B22" s="204">
        <f>584733</f>
        <v>584733</v>
      </c>
      <c r="C22" s="204">
        <v>51132</v>
      </c>
      <c r="D22" s="24"/>
      <c r="E22" s="221"/>
      <c r="F22" s="204"/>
      <c r="G22" s="221"/>
    </row>
    <row r="23" spans="1:7" s="22" customFormat="1" ht="12">
      <c r="A23" s="24" t="s">
        <v>38</v>
      </c>
      <c r="B23" s="204"/>
      <c r="C23" s="204"/>
      <c r="D23" s="26"/>
      <c r="E23" s="221"/>
      <c r="F23" s="204"/>
      <c r="G23" s="221"/>
    </row>
    <row r="24" spans="1:7" s="22" customFormat="1" ht="24">
      <c r="A24" s="24" t="s">
        <v>39</v>
      </c>
      <c r="B24" s="204"/>
      <c r="C24" s="204"/>
      <c r="D24" s="24"/>
      <c r="E24" s="221"/>
      <c r="F24" s="204"/>
      <c r="G24" s="221"/>
    </row>
    <row r="25" spans="1:7" s="22" customFormat="1" ht="12">
      <c r="A25" s="24" t="s">
        <v>40</v>
      </c>
      <c r="B25" s="221"/>
      <c r="C25" s="221"/>
      <c r="D25" s="25" t="s">
        <v>41</v>
      </c>
      <c r="E25" s="221"/>
      <c r="F25" s="204"/>
      <c r="G25" s="221"/>
    </row>
    <row r="26" spans="1:7" s="22" customFormat="1" ht="12">
      <c r="A26" s="25" t="s">
        <v>41</v>
      </c>
      <c r="B26" s="204">
        <f>SUM(B21:B25)</f>
        <v>584733</v>
      </c>
      <c r="C26" s="204">
        <v>51132</v>
      </c>
      <c r="D26" s="25"/>
      <c r="E26" s="221"/>
      <c r="F26" s="204"/>
      <c r="G26" s="221"/>
    </row>
    <row r="27" spans="1:10" s="22" customFormat="1" ht="12">
      <c r="A27" s="25"/>
      <c r="B27" s="221"/>
      <c r="C27" s="221"/>
      <c r="D27" s="26"/>
      <c r="E27" s="221"/>
      <c r="F27" s="204"/>
      <c r="G27" s="221"/>
      <c r="J27" s="241"/>
    </row>
    <row r="28" spans="1:7" s="22" customFormat="1" ht="12.75" customHeight="1">
      <c r="A28" s="402" t="s">
        <v>42</v>
      </c>
      <c r="B28" s="403">
        <f>B18+B26</f>
        <v>24504374</v>
      </c>
      <c r="C28" s="403">
        <v>1104675</v>
      </c>
      <c r="D28" s="402" t="s">
        <v>84</v>
      </c>
      <c r="E28" s="403">
        <f>E19+E25</f>
        <v>28355035</v>
      </c>
      <c r="F28" s="403">
        <v>1762321</v>
      </c>
      <c r="G28" s="204">
        <v>1762321</v>
      </c>
    </row>
    <row r="29" spans="1:7" s="22" customFormat="1" ht="13.5" customHeight="1">
      <c r="A29" s="402" t="s">
        <v>43</v>
      </c>
      <c r="B29" s="403">
        <f>IF(E28&gt;B28,E28-B28,0)</f>
        <v>3850661</v>
      </c>
      <c r="C29" s="403">
        <v>657646</v>
      </c>
      <c r="D29" s="402" t="s">
        <v>85</v>
      </c>
      <c r="E29" s="403">
        <f>IF(B28&gt;E28,B28-E28,0)</f>
        <v>0</v>
      </c>
      <c r="F29" s="403">
        <v>0</v>
      </c>
      <c r="G29" s="204">
        <v>0</v>
      </c>
    </row>
    <row r="30" spans="1:7" s="22" customFormat="1" ht="14.25" customHeight="1">
      <c r="A30" s="26" t="s">
        <v>86</v>
      </c>
      <c r="B30" s="221"/>
      <c r="C30" s="221"/>
      <c r="D30" s="26" t="s">
        <v>87</v>
      </c>
      <c r="E30" s="221"/>
      <c r="F30" s="204"/>
      <c r="G30" s="221"/>
    </row>
    <row r="31" spans="1:10" s="22" customFormat="1" ht="13.5" customHeight="1">
      <c r="A31" s="402" t="s">
        <v>352</v>
      </c>
      <c r="B31" s="403">
        <f>B18+B26+B30</f>
        <v>24504374</v>
      </c>
      <c r="C31" s="403">
        <v>1104675</v>
      </c>
      <c r="D31" s="402" t="s">
        <v>376</v>
      </c>
      <c r="E31" s="403">
        <f>E19+E21+E30</f>
        <v>28355035</v>
      </c>
      <c r="F31" s="403">
        <v>1762321</v>
      </c>
      <c r="G31" s="204">
        <v>1762321</v>
      </c>
      <c r="J31" s="241"/>
    </row>
    <row r="32" spans="1:10" s="22" customFormat="1" ht="25.5" customHeight="1">
      <c r="A32" s="402" t="s">
        <v>357</v>
      </c>
      <c r="B32" s="403">
        <f>B29-B30</f>
        <v>3850661</v>
      </c>
      <c r="C32" s="403">
        <v>657646</v>
      </c>
      <c r="D32" s="402" t="s">
        <v>358</v>
      </c>
      <c r="E32" s="403">
        <f>E29+E30</f>
        <v>0</v>
      </c>
      <c r="F32" s="403">
        <v>0</v>
      </c>
      <c r="G32" s="204">
        <v>0</v>
      </c>
      <c r="I32" s="241"/>
      <c r="J32" s="241"/>
    </row>
    <row r="33" spans="1:10" s="22" customFormat="1" ht="15.75" customHeight="1">
      <c r="A33" s="26" t="s">
        <v>353</v>
      </c>
      <c r="B33" s="221"/>
      <c r="C33" s="221"/>
      <c r="D33" s="445"/>
      <c r="E33" s="204"/>
      <c r="F33" s="204"/>
      <c r="G33" s="204"/>
      <c r="J33" s="242"/>
    </row>
    <row r="34" spans="1:10" s="22" customFormat="1" ht="15.75" customHeight="1">
      <c r="A34" s="24" t="s">
        <v>354</v>
      </c>
      <c r="B34" s="204"/>
      <c r="C34" s="204"/>
      <c r="D34" s="446"/>
      <c r="E34" s="204"/>
      <c r="F34" s="204"/>
      <c r="G34" s="204"/>
      <c r="J34" s="232"/>
    </row>
    <row r="35" spans="1:10" s="22" customFormat="1" ht="15.75" customHeight="1">
      <c r="A35" s="24" t="s">
        <v>355</v>
      </c>
      <c r="B35" s="221"/>
      <c r="C35" s="221"/>
      <c r="D35" s="446"/>
      <c r="E35" s="204"/>
      <c r="F35" s="204"/>
      <c r="G35" s="204"/>
      <c r="J35" s="242"/>
    </row>
    <row r="36" spans="1:9" s="22" customFormat="1" ht="15.75" customHeight="1">
      <c r="A36" s="25" t="s">
        <v>356</v>
      </c>
      <c r="B36" s="204">
        <f>SUM(B34:B35)</f>
        <v>0</v>
      </c>
      <c r="C36" s="204">
        <v>0</v>
      </c>
      <c r="D36" s="447"/>
      <c r="E36" s="204"/>
      <c r="F36" s="204"/>
      <c r="G36" s="204"/>
      <c r="I36" s="241"/>
    </row>
    <row r="37" spans="1:9" s="22" customFormat="1" ht="15" customHeight="1">
      <c r="A37" s="402" t="s">
        <v>360</v>
      </c>
      <c r="B37" s="403">
        <f>B32-B34</f>
        <v>3850661</v>
      </c>
      <c r="C37" s="403">
        <v>657646</v>
      </c>
      <c r="D37" s="402" t="s">
        <v>361</v>
      </c>
      <c r="E37" s="403">
        <f>E32+E30</f>
        <v>0</v>
      </c>
      <c r="F37" s="403">
        <v>0</v>
      </c>
      <c r="G37" s="204">
        <v>0</v>
      </c>
      <c r="I37" s="241"/>
    </row>
    <row r="38" spans="1:7" s="22" customFormat="1" ht="17.25" customHeight="1">
      <c r="A38" s="100" t="s">
        <v>359</v>
      </c>
      <c r="B38" s="204">
        <f>B31+B36+B37</f>
        <v>28355035</v>
      </c>
      <c r="C38" s="204">
        <v>1762321</v>
      </c>
      <c r="D38" s="26" t="s">
        <v>88</v>
      </c>
      <c r="E38" s="204">
        <f>E31+E37</f>
        <v>28355035</v>
      </c>
      <c r="F38" s="204">
        <v>1762321</v>
      </c>
      <c r="G38" s="204">
        <v>1762321</v>
      </c>
    </row>
    <row r="39" spans="6:9" s="22" customFormat="1" ht="12">
      <c r="F39" s="232"/>
      <c r="I39" s="241"/>
    </row>
    <row r="40" s="22" customFormat="1" ht="12"/>
    <row r="41" s="22" customFormat="1" ht="12"/>
    <row r="42" s="22" customFormat="1" ht="12"/>
    <row r="43" spans="1:10" s="22" customFormat="1" ht="12.75" customHeight="1">
      <c r="A43" s="22" t="str">
        <f>'справка № 1ИД-БАЛАНС'!A60</f>
        <v>Дата  31/12/2007 г. </v>
      </c>
      <c r="B43" s="444" t="s">
        <v>377</v>
      </c>
      <c r="C43" s="444"/>
      <c r="D43" s="443" t="s">
        <v>378</v>
      </c>
      <c r="E43" s="443"/>
      <c r="F43" s="443"/>
      <c r="J43" s="241"/>
    </row>
    <row r="44" spans="1:7" s="22" customFormat="1" ht="12.75">
      <c r="A44" s="437" t="s">
        <v>389</v>
      </c>
      <c r="B44" s="437"/>
      <c r="C44" s="437"/>
      <c r="D44" s="443" t="s">
        <v>554</v>
      </c>
      <c r="E44" s="443"/>
      <c r="F44" s="443"/>
      <c r="G44" s="443"/>
    </row>
    <row r="45" s="22" customFormat="1" ht="12"/>
    <row r="46" s="22" customFormat="1" ht="12"/>
    <row r="47" s="22" customFormat="1" ht="12"/>
    <row r="48" spans="1:6" s="22" customFormat="1" ht="12">
      <c r="A48" s="21"/>
      <c r="D48" s="256" t="s">
        <v>541</v>
      </c>
      <c r="E48" s="417"/>
      <c r="F48" s="417"/>
    </row>
    <row r="49" s="21" customFormat="1" ht="12"/>
    <row r="50" s="21" customFormat="1" ht="12"/>
    <row r="51" s="21" customFormat="1" ht="12">
      <c r="E51" s="256"/>
    </row>
    <row r="52" s="21" customFormat="1" ht="12"/>
    <row r="53" s="21" customFormat="1" ht="12"/>
    <row r="54" s="21" customFormat="1" ht="12"/>
    <row r="55" s="21" customFormat="1" ht="12"/>
    <row r="56" s="21" customFormat="1" ht="12"/>
    <row r="57" s="21" customFormat="1" ht="12"/>
    <row r="58" s="21" customFormat="1" ht="12"/>
    <row r="59" s="21" customFormat="1" ht="12.75">
      <c r="A59" s="8"/>
    </row>
  </sheetData>
  <mergeCells count="10">
    <mergeCell ref="D33:D36"/>
    <mergeCell ref="E1:F1"/>
    <mergeCell ref="C3:D3"/>
    <mergeCell ref="A6:B6"/>
    <mergeCell ref="D6:F6"/>
    <mergeCell ref="A5:D5"/>
    <mergeCell ref="A44:C44"/>
    <mergeCell ref="D44:G44"/>
    <mergeCell ref="B43:C43"/>
    <mergeCell ref="D43:F43"/>
  </mergeCells>
  <printOptions/>
  <pageMargins left="0.24" right="0.24" top="0.82" bottom="0.78" header="0.27" footer="0.33"/>
  <pageSetup horizontalDpi="300" verticalDpi="3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="70" zoomScaleNormal="70" workbookViewId="0" topLeftCell="A4">
      <selection activeCell="C12" sqref="C12"/>
    </sheetView>
  </sheetViews>
  <sheetFormatPr defaultColWidth="9.140625" defaultRowHeight="12.75"/>
  <cols>
    <col min="1" max="1" width="28.57421875" style="124" customWidth="1"/>
    <col min="2" max="2" width="13.28125" style="124" customWidth="1"/>
    <col min="3" max="3" width="11.00390625" style="124" customWidth="1"/>
    <col min="4" max="4" width="10.140625" style="124" customWidth="1"/>
    <col min="5" max="5" width="9.00390625" style="124" customWidth="1"/>
    <col min="6" max="6" width="10.7109375" style="124" customWidth="1"/>
    <col min="7" max="7" width="10.00390625" style="124" customWidth="1"/>
    <col min="8" max="8" width="9.8515625" style="124" customWidth="1"/>
    <col min="9" max="9" width="9.00390625" style="124" customWidth="1"/>
    <col min="10" max="10" width="7.28125" style="124" customWidth="1"/>
    <col min="11" max="11" width="12.7109375" style="124" customWidth="1"/>
    <col min="12" max="12" width="9.140625" style="8" customWidth="1"/>
    <col min="13" max="13" width="13.421875" style="8" bestFit="1" customWidth="1"/>
    <col min="14" max="16384" width="9.140625" style="8" customWidth="1"/>
  </cols>
  <sheetData>
    <row r="1" spans="8:11" ht="12.75">
      <c r="H1" s="125"/>
      <c r="I1" s="434" t="s">
        <v>367</v>
      </c>
      <c r="J1" s="434"/>
      <c r="K1" s="434"/>
    </row>
    <row r="3" spans="1:11" ht="19.5" customHeight="1">
      <c r="A3" s="435" t="s">
        <v>89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</row>
    <row r="4" spans="1:11" ht="12.75">
      <c r="A4" s="33"/>
      <c r="B4" s="34"/>
      <c r="C4" s="34"/>
      <c r="D4" s="34"/>
      <c r="E4" s="34"/>
      <c r="F4" s="34"/>
      <c r="G4" s="34"/>
      <c r="H4" s="34"/>
      <c r="I4" s="34"/>
      <c r="J4" s="35"/>
      <c r="K4" s="35"/>
    </row>
    <row r="5" spans="1:11" ht="14.25" customHeight="1">
      <c r="A5" s="442" t="s">
        <v>387</v>
      </c>
      <c r="B5" s="442"/>
      <c r="C5" s="442"/>
      <c r="D5" s="442"/>
      <c r="E5" s="36"/>
      <c r="F5" s="34"/>
      <c r="G5" s="34"/>
      <c r="H5" s="454" t="s">
        <v>388</v>
      </c>
      <c r="I5" s="454"/>
      <c r="J5" s="454"/>
      <c r="K5" s="454"/>
    </row>
    <row r="6" spans="1:11" ht="15" customHeight="1">
      <c r="A6" s="442" t="str">
        <f>'справка № 1ИД-БАЛАНС'!A6</f>
        <v>Отчетен период 31/12/2007 г. </v>
      </c>
      <c r="B6" s="442"/>
      <c r="C6" s="36"/>
      <c r="D6" s="36"/>
      <c r="E6" s="37"/>
      <c r="F6" s="37"/>
      <c r="G6" s="37"/>
      <c r="H6" s="37"/>
      <c r="I6" s="37"/>
      <c r="J6" s="38"/>
      <c r="K6" s="126"/>
    </row>
    <row r="7" spans="1:11" ht="12.75">
      <c r="A7" s="39"/>
      <c r="B7" s="39"/>
      <c r="C7" s="39"/>
      <c r="D7" s="39"/>
      <c r="E7" s="40"/>
      <c r="F7" s="40"/>
      <c r="G7" s="40"/>
      <c r="H7" s="40"/>
      <c r="I7" s="40"/>
      <c r="J7" s="34"/>
      <c r="K7" s="132" t="s">
        <v>90</v>
      </c>
    </row>
    <row r="8" spans="1:11" ht="32.25" customHeight="1">
      <c r="A8" s="452" t="s">
        <v>91</v>
      </c>
      <c r="B8" s="452" t="s">
        <v>96</v>
      </c>
      <c r="C8" s="428" t="s">
        <v>92</v>
      </c>
      <c r="D8" s="429"/>
      <c r="E8" s="429"/>
      <c r="F8" s="429"/>
      <c r="G8" s="430"/>
      <c r="H8" s="428" t="s">
        <v>93</v>
      </c>
      <c r="I8" s="436"/>
      <c r="J8" s="452" t="s">
        <v>94</v>
      </c>
      <c r="K8" s="452" t="s">
        <v>95</v>
      </c>
    </row>
    <row r="9" spans="1:11" ht="12.75" customHeight="1">
      <c r="A9" s="455"/>
      <c r="B9" s="425"/>
      <c r="C9" s="450" t="s">
        <v>97</v>
      </c>
      <c r="D9" s="452" t="s">
        <v>98</v>
      </c>
      <c r="E9" s="428" t="s">
        <v>99</v>
      </c>
      <c r="F9" s="424"/>
      <c r="G9" s="436"/>
      <c r="H9" s="452" t="s">
        <v>100</v>
      </c>
      <c r="I9" s="452" t="s">
        <v>101</v>
      </c>
      <c r="J9" s="455"/>
      <c r="K9" s="455"/>
    </row>
    <row r="10" spans="1:11" ht="60" customHeight="1">
      <c r="A10" s="453"/>
      <c r="B10" s="453"/>
      <c r="C10" s="451"/>
      <c r="D10" s="453"/>
      <c r="E10" s="127" t="s">
        <v>56</v>
      </c>
      <c r="F10" s="127" t="s">
        <v>102</v>
      </c>
      <c r="G10" s="127" t="s">
        <v>20</v>
      </c>
      <c r="H10" s="433"/>
      <c r="I10" s="433"/>
      <c r="J10" s="433"/>
      <c r="K10" s="433"/>
    </row>
    <row r="11" spans="1:11" s="83" customFormat="1" ht="12.75">
      <c r="A11" s="128" t="s">
        <v>6</v>
      </c>
      <c r="B11" s="128">
        <v>1</v>
      </c>
      <c r="C11" s="128">
        <v>2</v>
      </c>
      <c r="D11" s="128">
        <v>3</v>
      </c>
      <c r="E11" s="128">
        <v>4</v>
      </c>
      <c r="F11" s="128">
        <v>5</v>
      </c>
      <c r="G11" s="128">
        <v>6</v>
      </c>
      <c r="H11" s="128">
        <v>7</v>
      </c>
      <c r="I11" s="128">
        <v>8</v>
      </c>
      <c r="J11" s="128">
        <v>9</v>
      </c>
      <c r="K11" s="128">
        <v>10</v>
      </c>
    </row>
    <row r="12" spans="1:11" ht="25.5">
      <c r="A12" s="129" t="s">
        <v>103</v>
      </c>
      <c r="B12" s="245">
        <v>3476552</v>
      </c>
      <c r="C12" s="245">
        <v>332970</v>
      </c>
      <c r="D12" s="245">
        <v>2.1975665732E-10</v>
      </c>
      <c r="E12" s="247"/>
      <c r="F12" s="247"/>
      <c r="G12" s="247"/>
      <c r="H12" s="245">
        <v>657646</v>
      </c>
      <c r="I12" s="245"/>
      <c r="J12" s="247"/>
      <c r="K12" s="245">
        <v>4467168</v>
      </c>
    </row>
    <row r="13" spans="1:11" ht="25.5">
      <c r="A13" s="129" t="s">
        <v>104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36"/>
    </row>
    <row r="14" spans="1:11" ht="25.5">
      <c r="A14" s="130" t="s">
        <v>105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36"/>
    </row>
    <row r="15" spans="1:11" ht="12.75">
      <c r="A15" s="130" t="s">
        <v>106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36"/>
    </row>
    <row r="16" spans="1:11" ht="25.5">
      <c r="A16" s="129" t="s">
        <v>107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36"/>
    </row>
    <row r="17" spans="1:11" ht="25.5">
      <c r="A17" s="129" t="s">
        <v>108</v>
      </c>
      <c r="B17" s="227">
        <f>B18-B19</f>
        <v>5833134</v>
      </c>
      <c r="C17" s="227">
        <f>C18-C19</f>
        <v>3656912.95</v>
      </c>
      <c r="D17" s="222"/>
      <c r="E17" s="222"/>
      <c r="F17" s="222"/>
      <c r="G17" s="222"/>
      <c r="H17" s="222"/>
      <c r="I17" s="222"/>
      <c r="J17" s="222"/>
      <c r="K17" s="260">
        <f>SUM(B17:J17)</f>
        <v>9490046.95</v>
      </c>
    </row>
    <row r="18" spans="1:11" ht="12.75">
      <c r="A18" s="130" t="s">
        <v>109</v>
      </c>
      <c r="B18" s="199">
        <v>9806152</v>
      </c>
      <c r="C18" s="199">
        <v>7367414.95</v>
      </c>
      <c r="D18" s="222"/>
      <c r="E18" s="222"/>
      <c r="F18" s="222"/>
      <c r="G18" s="222"/>
      <c r="H18" s="222"/>
      <c r="I18" s="222"/>
      <c r="J18" s="222"/>
      <c r="K18" s="199">
        <f>SUM(B18:J18)</f>
        <v>17173566.95</v>
      </c>
    </row>
    <row r="19" spans="1:11" ht="12.75">
      <c r="A19" s="130" t="s">
        <v>110</v>
      </c>
      <c r="B19" s="227">
        <v>3973018</v>
      </c>
      <c r="C19" s="227">
        <f>3546845+163657</f>
        <v>3710502</v>
      </c>
      <c r="D19" s="222"/>
      <c r="E19" s="222"/>
      <c r="F19" s="222"/>
      <c r="G19" s="222"/>
      <c r="H19" s="222"/>
      <c r="I19" s="222"/>
      <c r="J19" s="222"/>
      <c r="K19" s="227">
        <f>SUM(B19:J19)</f>
        <v>7683520</v>
      </c>
    </row>
    <row r="20" spans="1:11" ht="12.75">
      <c r="A20" s="129" t="s">
        <v>111</v>
      </c>
      <c r="B20" s="226"/>
      <c r="C20" s="226"/>
      <c r="D20" s="226"/>
      <c r="E20" s="226"/>
      <c r="F20" s="226"/>
      <c r="G20" s="226"/>
      <c r="H20" s="201">
        <f>'справка № 1ИД-БАЛАНС'!E24</f>
        <v>3850661</v>
      </c>
      <c r="I20" s="222"/>
      <c r="J20" s="226"/>
      <c r="K20" s="245">
        <f>SUM(B20:J20)</f>
        <v>3850661</v>
      </c>
    </row>
    <row r="21" spans="1:11" ht="12.75">
      <c r="A21" s="130" t="s">
        <v>112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</row>
    <row r="22" spans="1:11" ht="12.75">
      <c r="A22" s="130" t="s">
        <v>113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2"/>
    </row>
    <row r="23" spans="1:11" ht="12.75">
      <c r="A23" s="130" t="s">
        <v>114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2"/>
    </row>
    <row r="24" spans="1:11" ht="12.75">
      <c r="A24" s="130" t="s">
        <v>115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2"/>
    </row>
    <row r="25" spans="1:11" ht="38.25">
      <c r="A25" s="130" t="s">
        <v>116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</row>
    <row r="26" spans="1:11" ht="12.75">
      <c r="A26" s="130" t="s">
        <v>117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2"/>
    </row>
    <row r="27" spans="1:11" ht="12.75">
      <c r="A27" s="130" t="s">
        <v>118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2"/>
    </row>
    <row r="28" spans="1:11" ht="38.25">
      <c r="A28" s="130" t="s">
        <v>119</v>
      </c>
      <c r="B28" s="222"/>
      <c r="C28" s="222"/>
      <c r="D28" s="227">
        <f>D29+D30</f>
        <v>0</v>
      </c>
      <c r="E28" s="222"/>
      <c r="F28" s="222"/>
      <c r="G28" s="222"/>
      <c r="H28" s="222"/>
      <c r="I28" s="222"/>
      <c r="J28" s="222"/>
      <c r="K28" s="260">
        <f>SUM(B28:J28)</f>
        <v>0</v>
      </c>
    </row>
    <row r="29" spans="1:11" ht="12.75">
      <c r="A29" s="130" t="s">
        <v>117</v>
      </c>
      <c r="B29" s="226"/>
      <c r="C29" s="226"/>
      <c r="D29" s="201">
        <f>'справка № 1ИД-БАЛАНС'!E14</f>
        <v>0</v>
      </c>
      <c r="E29" s="226"/>
      <c r="F29" s="226"/>
      <c r="G29" s="226"/>
      <c r="H29" s="226"/>
      <c r="I29" s="226"/>
      <c r="J29" s="226"/>
      <c r="K29" s="199">
        <f>SUM(B29:J29)</f>
        <v>0</v>
      </c>
    </row>
    <row r="30" spans="1:11" ht="12.75">
      <c r="A30" s="130" t="s">
        <v>118</v>
      </c>
      <c r="B30" s="223"/>
      <c r="C30" s="223"/>
      <c r="D30" s="227"/>
      <c r="E30" s="223"/>
      <c r="F30" s="223"/>
      <c r="G30" s="223"/>
      <c r="H30" s="223"/>
      <c r="I30" s="223"/>
      <c r="J30" s="223"/>
      <c r="K30" s="227">
        <f>SUM(B30:J30)</f>
        <v>0</v>
      </c>
    </row>
    <row r="31" spans="1:11" ht="12.75">
      <c r="A31" s="130" t="s">
        <v>120</v>
      </c>
      <c r="B31" s="223"/>
      <c r="C31" s="223"/>
      <c r="D31" s="200"/>
      <c r="E31" s="223"/>
      <c r="F31" s="223"/>
      <c r="G31" s="223"/>
      <c r="H31" s="223"/>
      <c r="I31" s="223"/>
      <c r="J31" s="223"/>
      <c r="K31" s="237"/>
    </row>
    <row r="32" spans="1:11" ht="12.75">
      <c r="A32" s="130" t="s">
        <v>121</v>
      </c>
      <c r="B32" s="223"/>
      <c r="C32" s="223"/>
      <c r="D32" s="200"/>
      <c r="E32" s="223"/>
      <c r="F32" s="223"/>
      <c r="G32" s="223"/>
      <c r="H32" s="223"/>
      <c r="I32" s="223"/>
      <c r="J32" s="223"/>
      <c r="K32" s="237"/>
    </row>
    <row r="33" spans="1:13" ht="25.5">
      <c r="A33" s="129" t="s">
        <v>122</v>
      </c>
      <c r="B33" s="245">
        <f>B12+B17</f>
        <v>9309686</v>
      </c>
      <c r="C33" s="246">
        <f>C12+C17</f>
        <v>3989882.95</v>
      </c>
      <c r="D33" s="246">
        <f>D12+D28</f>
        <v>2.1975665732E-10</v>
      </c>
      <c r="E33" s="247"/>
      <c r="F33" s="247"/>
      <c r="G33" s="247"/>
      <c r="H33" s="245">
        <f>H12+H20</f>
        <v>4508307</v>
      </c>
      <c r="I33" s="247"/>
      <c r="J33" s="247"/>
      <c r="K33" s="245">
        <f>SUM(B33:J33)</f>
        <v>17807875.95</v>
      </c>
      <c r="M33" s="244"/>
    </row>
    <row r="34" spans="1:11" ht="38.25">
      <c r="A34" s="130" t="s">
        <v>123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2"/>
    </row>
    <row r="35" spans="1:11" ht="38.25">
      <c r="A35" s="130" t="s">
        <v>124</v>
      </c>
      <c r="B35" s="226"/>
      <c r="C35" s="226"/>
      <c r="D35" s="226"/>
      <c r="E35" s="226"/>
      <c r="F35" s="226"/>
      <c r="G35" s="226"/>
      <c r="H35" s="226"/>
      <c r="I35" s="226"/>
      <c r="J35" s="226"/>
      <c r="K35" s="222"/>
    </row>
    <row r="36" spans="1:11" ht="25.5">
      <c r="A36" s="131" t="s">
        <v>125</v>
      </c>
      <c r="B36" s="245">
        <f>B33</f>
        <v>9309686</v>
      </c>
      <c r="C36" s="245">
        <f>C33</f>
        <v>3989882.95</v>
      </c>
      <c r="D36" s="245">
        <f>D33</f>
        <v>2.1975665732E-10</v>
      </c>
      <c r="E36" s="247"/>
      <c r="F36" s="247"/>
      <c r="G36" s="247"/>
      <c r="H36" s="245">
        <f>H33</f>
        <v>4508307</v>
      </c>
      <c r="I36" s="245"/>
      <c r="J36" s="247"/>
      <c r="K36" s="245">
        <f>SUM(B36:J36)</f>
        <v>17807875.95</v>
      </c>
    </row>
    <row r="37" spans="1:11" ht="12.75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312">
        <f>K36-'справка № 1ИД-БАЛАНС'!E26</f>
        <v>-0.05000000074505806</v>
      </c>
    </row>
    <row r="38" spans="1:11" ht="12.75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3"/>
    </row>
    <row r="39" spans="1:11" ht="12.75">
      <c r="A39" s="41"/>
      <c r="B39" s="42"/>
      <c r="C39" s="42"/>
      <c r="D39" s="42"/>
      <c r="E39" s="42"/>
      <c r="F39" s="42"/>
      <c r="G39" s="42"/>
      <c r="H39" s="42"/>
      <c r="I39" s="42"/>
      <c r="J39" s="42"/>
      <c r="K39" s="43"/>
    </row>
    <row r="40" spans="1:11" ht="12.75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3"/>
    </row>
    <row r="41" spans="1:11" ht="12.75">
      <c r="A41" s="80" t="str">
        <f>'справка № 1ИД-БАЛАНС'!A60</f>
        <v>Дата  31/12/2007 г. </v>
      </c>
      <c r="B41" s="41"/>
      <c r="C41" s="41"/>
      <c r="D41" s="44"/>
      <c r="E41" s="432" t="s">
        <v>126</v>
      </c>
      <c r="F41" s="432"/>
      <c r="G41" s="432"/>
      <c r="H41" s="44"/>
      <c r="I41" s="432" t="s">
        <v>127</v>
      </c>
      <c r="J41" s="432"/>
      <c r="K41" s="432"/>
    </row>
    <row r="42" spans="5:11" ht="12.75">
      <c r="E42" s="431" t="s">
        <v>389</v>
      </c>
      <c r="F42" s="431"/>
      <c r="G42" s="431"/>
      <c r="I42" s="431" t="s">
        <v>554</v>
      </c>
      <c r="J42" s="431"/>
      <c r="K42" s="431"/>
    </row>
    <row r="47" spans="9:11" ht="12.75">
      <c r="I47" s="431" t="s">
        <v>541</v>
      </c>
      <c r="J47" s="431"/>
      <c r="K47" s="431"/>
    </row>
  </sheetData>
  <mergeCells count="21">
    <mergeCell ref="I47:K47"/>
    <mergeCell ref="I1:K1"/>
    <mergeCell ref="A3:K3"/>
    <mergeCell ref="H8:I8"/>
    <mergeCell ref="J8:J10"/>
    <mergeCell ref="K8:K10"/>
    <mergeCell ref="E9:G9"/>
    <mergeCell ref="H9:H10"/>
    <mergeCell ref="B8:B10"/>
    <mergeCell ref="E42:G42"/>
    <mergeCell ref="I42:K42"/>
    <mergeCell ref="I41:K41"/>
    <mergeCell ref="I9:I10"/>
    <mergeCell ref="E41:G41"/>
    <mergeCell ref="C9:C10"/>
    <mergeCell ref="D9:D10"/>
    <mergeCell ref="H5:K5"/>
    <mergeCell ref="A5:D5"/>
    <mergeCell ref="A8:A10"/>
    <mergeCell ref="C8:G8"/>
    <mergeCell ref="A6:B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4:J15 B34:J35 B31:J32 B22:J24 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6:J27 K28 D29 E29:J30 B29:C30 K30">
      <formula1>0</formula1>
      <formula2>9999999999999990</formula2>
    </dataValidation>
  </dataValidations>
  <printOptions/>
  <pageMargins left="0.43" right="0.39" top="0.73" bottom="0.8" header="0.5" footer="0.5"/>
  <pageSetup horizontalDpi="300" verticalDpi="3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6">
      <selection activeCell="C15" sqref="C15"/>
    </sheetView>
  </sheetViews>
  <sheetFormatPr defaultColWidth="9.140625" defaultRowHeight="12.75"/>
  <cols>
    <col min="1" max="1" width="54.7109375" style="8" customWidth="1"/>
    <col min="2" max="2" width="12.421875" style="8" customWidth="1"/>
    <col min="3" max="4" width="14.140625" style="8" customWidth="1"/>
    <col min="5" max="5" width="13.421875" style="8" customWidth="1"/>
    <col min="6" max="6" width="14.00390625" style="8" customWidth="1"/>
    <col min="7" max="7" width="13.8515625" style="8" customWidth="1"/>
    <col min="8" max="16384" width="9.140625" style="8" customWidth="1"/>
  </cols>
  <sheetData>
    <row r="1" spans="1:7" ht="12.75" customHeight="1">
      <c r="A1" s="79"/>
      <c r="B1" s="79"/>
      <c r="C1" s="79"/>
      <c r="D1" s="79"/>
      <c r="E1" s="438" t="s">
        <v>364</v>
      </c>
      <c r="F1" s="438"/>
      <c r="G1" s="438"/>
    </row>
    <row r="2" spans="1:7" ht="12.75">
      <c r="A2" s="45"/>
      <c r="B2" s="45"/>
      <c r="C2" s="46"/>
      <c r="D2" s="46"/>
      <c r="E2" s="79"/>
      <c r="F2" s="79"/>
      <c r="G2" s="79"/>
    </row>
    <row r="3" spans="1:7" ht="15" customHeight="1">
      <c r="A3" s="426" t="s">
        <v>157</v>
      </c>
      <c r="B3" s="426"/>
      <c r="C3" s="426"/>
      <c r="D3" s="426"/>
      <c r="E3" s="426"/>
      <c r="F3" s="426"/>
      <c r="G3" s="426"/>
    </row>
    <row r="4" spans="1:7" ht="15">
      <c r="A4" s="76"/>
      <c r="B4" s="120"/>
      <c r="C4" s="120"/>
      <c r="D4" s="120"/>
      <c r="E4" s="120"/>
      <c r="F4" s="120"/>
      <c r="G4" s="79"/>
    </row>
    <row r="5" spans="1:7" ht="12.75">
      <c r="A5" s="47"/>
      <c r="B5" s="47"/>
      <c r="C5" s="48"/>
      <c r="D5" s="48"/>
      <c r="E5" s="79"/>
      <c r="F5" s="79"/>
      <c r="G5" s="79"/>
    </row>
    <row r="6" spans="1:7" ht="15" customHeight="1">
      <c r="A6" s="442" t="s">
        <v>387</v>
      </c>
      <c r="B6" s="442"/>
      <c r="D6" s="427" t="s">
        <v>388</v>
      </c>
      <c r="E6" s="427"/>
      <c r="F6" s="427"/>
      <c r="G6" s="427"/>
    </row>
    <row r="7" spans="1:7" ht="15">
      <c r="A7" s="442" t="str">
        <f>'справка № 1ИД-БАЛАНС'!A6</f>
        <v>Отчетен период 31/12/2007 г. </v>
      </c>
      <c r="B7" s="442"/>
      <c r="E7" s="121"/>
      <c r="F7" s="121"/>
      <c r="G7" s="79"/>
    </row>
    <row r="8" spans="1:7" ht="12.75">
      <c r="A8" s="75"/>
      <c r="B8" s="13"/>
      <c r="C8" s="49"/>
      <c r="D8" s="50"/>
      <c r="E8" s="79"/>
      <c r="F8" s="79"/>
      <c r="G8" s="122"/>
    </row>
    <row r="9" spans="1:7" ht="12.75">
      <c r="A9" s="75"/>
      <c r="B9" s="13"/>
      <c r="C9" s="49"/>
      <c r="D9" s="50"/>
      <c r="E9" s="79"/>
      <c r="F9" s="79"/>
      <c r="G9" s="123" t="s">
        <v>128</v>
      </c>
    </row>
    <row r="10" spans="1:7" ht="13.5" customHeight="1">
      <c r="A10" s="456" t="s">
        <v>129</v>
      </c>
      <c r="B10" s="456" t="s">
        <v>4</v>
      </c>
      <c r="C10" s="456"/>
      <c r="D10" s="456"/>
      <c r="E10" s="456" t="s">
        <v>5</v>
      </c>
      <c r="F10" s="456"/>
      <c r="G10" s="456"/>
    </row>
    <row r="11" spans="1:7" ht="18" customHeight="1">
      <c r="A11" s="457"/>
      <c r="B11" s="97" t="s">
        <v>130</v>
      </c>
      <c r="C11" s="97" t="s">
        <v>131</v>
      </c>
      <c r="D11" s="97" t="s">
        <v>132</v>
      </c>
      <c r="E11" s="97" t="s">
        <v>130</v>
      </c>
      <c r="F11" s="97" t="s">
        <v>131</v>
      </c>
      <c r="G11" s="97" t="s">
        <v>132</v>
      </c>
    </row>
    <row r="12" spans="1:7" s="60" customFormat="1" ht="12">
      <c r="A12" s="91" t="s">
        <v>6</v>
      </c>
      <c r="B12" s="91">
        <v>1</v>
      </c>
      <c r="C12" s="91">
        <v>2</v>
      </c>
      <c r="D12" s="91">
        <v>3</v>
      </c>
      <c r="E12" s="91">
        <v>4</v>
      </c>
      <c r="F12" s="91">
        <v>5</v>
      </c>
      <c r="G12" s="91">
        <v>6</v>
      </c>
    </row>
    <row r="13" spans="1:7" ht="24" customHeight="1" thickBot="1">
      <c r="A13" s="288" t="s">
        <v>133</v>
      </c>
      <c r="B13" s="365"/>
      <c r="C13" s="289"/>
      <c r="D13" s="289"/>
      <c r="E13" s="289"/>
      <c r="F13" s="289"/>
      <c r="G13" s="289"/>
    </row>
    <row r="14" spans="1:7" ht="13.5" customHeight="1">
      <c r="A14" s="290" t="s">
        <v>134</v>
      </c>
      <c r="B14" s="364">
        <f>6238975+163065</f>
        <v>6402040</v>
      </c>
      <c r="C14" s="291">
        <f>14034948</f>
        <v>14034948</v>
      </c>
      <c r="D14" s="292">
        <f>B14-C14</f>
        <v>-7632908</v>
      </c>
      <c r="E14" s="291">
        <v>2061907</v>
      </c>
      <c r="F14" s="291">
        <v>4694766</v>
      </c>
      <c r="G14" s="292">
        <f>E14-F14</f>
        <v>-2632859</v>
      </c>
    </row>
    <row r="15" spans="1:7" ht="12.75">
      <c r="A15" s="293" t="s">
        <v>135</v>
      </c>
      <c r="B15" s="234"/>
      <c r="C15" s="234"/>
      <c r="D15" s="235" t="s">
        <v>380</v>
      </c>
      <c r="E15" s="234"/>
      <c r="F15" s="234"/>
      <c r="G15" s="235" t="s">
        <v>380</v>
      </c>
    </row>
    <row r="16" spans="1:7" ht="12.75">
      <c r="A16" s="294" t="s">
        <v>152</v>
      </c>
      <c r="B16" s="202">
        <f>27353</f>
        <v>27353</v>
      </c>
      <c r="C16" s="202">
        <v>2239</v>
      </c>
      <c r="D16" s="235">
        <f>B16-C16</f>
        <v>25114</v>
      </c>
      <c r="E16" s="202">
        <v>2039</v>
      </c>
      <c r="F16" s="202">
        <v>1004</v>
      </c>
      <c r="G16" s="235">
        <f>E16-F16</f>
        <v>1035</v>
      </c>
    </row>
    <row r="17" spans="1:7" ht="12.75">
      <c r="A17" s="293" t="s">
        <v>150</v>
      </c>
      <c r="B17" s="202">
        <v>67457</v>
      </c>
      <c r="C17" s="278"/>
      <c r="D17" s="235">
        <f>B17-C17</f>
        <v>67457</v>
      </c>
      <c r="E17" s="202">
        <v>849</v>
      </c>
      <c r="F17" s="278"/>
      <c r="G17" s="235">
        <f>E17-F17</f>
        <v>849</v>
      </c>
    </row>
    <row r="18" spans="1:7" ht="12.75">
      <c r="A18" s="293" t="s">
        <v>137</v>
      </c>
      <c r="B18" s="202"/>
      <c r="C18" s="281">
        <v>253</v>
      </c>
      <c r="D18" s="235">
        <f>B18-C18</f>
        <v>-253</v>
      </c>
      <c r="E18" s="202"/>
      <c r="F18" s="281">
        <v>247</v>
      </c>
      <c r="G18" s="235">
        <f>E18-F18</f>
        <v>-247</v>
      </c>
    </row>
    <row r="19" spans="1:7" ht="13.5" thickBot="1">
      <c r="A19" s="295" t="s">
        <v>151</v>
      </c>
      <c r="B19" s="282"/>
      <c r="C19" s="283"/>
      <c r="D19" s="284">
        <f>B19-C19</f>
        <v>0</v>
      </c>
      <c r="E19" s="282"/>
      <c r="F19" s="283"/>
      <c r="G19" s="284">
        <f>E19-F19</f>
        <v>0</v>
      </c>
    </row>
    <row r="20" spans="1:7" ht="26.25" thickBot="1">
      <c r="A20" s="285" t="s">
        <v>138</v>
      </c>
      <c r="B20" s="286">
        <f>SUM(B14:B19)</f>
        <v>6496850</v>
      </c>
      <c r="C20" s="286">
        <f>SUM(C14:C19)</f>
        <v>14037440</v>
      </c>
      <c r="D20" s="287">
        <f>B20-C20</f>
        <v>-7540590</v>
      </c>
      <c r="E20" s="286">
        <f>SUM(E14:E19)</f>
        <v>2064795</v>
      </c>
      <c r="F20" s="286">
        <f>SUM(F14:F19)</f>
        <v>4696017</v>
      </c>
      <c r="G20" s="287">
        <f>E20-F20</f>
        <v>-2631222</v>
      </c>
    </row>
    <row r="21" spans="1:7" ht="12.75">
      <c r="A21" s="296" t="s">
        <v>247</v>
      </c>
      <c r="B21" s="297"/>
      <c r="C21" s="297"/>
      <c r="D21" s="297"/>
      <c r="E21" s="297"/>
      <c r="F21" s="297"/>
      <c r="G21" s="297"/>
    </row>
    <row r="22" spans="1:7" ht="12.75">
      <c r="A22" s="293" t="s">
        <v>139</v>
      </c>
      <c r="B22" s="202"/>
      <c r="C22" s="364">
        <v>816278</v>
      </c>
      <c r="D22" s="235">
        <f>B22-C22</f>
        <v>-816278</v>
      </c>
      <c r="E22" s="202">
        <v>90</v>
      </c>
      <c r="F22" s="202">
        <v>84288</v>
      </c>
      <c r="G22" s="235">
        <f>E22-F22</f>
        <v>-84198</v>
      </c>
    </row>
    <row r="23" spans="1:7" ht="12.75">
      <c r="A23" s="293" t="s">
        <v>140</v>
      </c>
      <c r="B23" s="234"/>
      <c r="C23" s="202"/>
      <c r="D23" s="235" t="s">
        <v>380</v>
      </c>
      <c r="E23" s="234"/>
      <c r="F23" s="202"/>
      <c r="G23" s="235" t="s">
        <v>380</v>
      </c>
    </row>
    <row r="24" spans="1:7" ht="12.75">
      <c r="A24" s="293" t="s">
        <v>152</v>
      </c>
      <c r="B24" s="234"/>
      <c r="C24" s="234"/>
      <c r="D24" s="235" t="s">
        <v>380</v>
      </c>
      <c r="E24" s="234"/>
      <c r="F24" s="234"/>
      <c r="G24" s="235" t="s">
        <v>380</v>
      </c>
    </row>
    <row r="25" spans="1:7" ht="12.75">
      <c r="A25" s="293" t="s">
        <v>153</v>
      </c>
      <c r="B25" s="202"/>
      <c r="C25" s="202"/>
      <c r="D25" s="235">
        <f>B25-C25</f>
        <v>0</v>
      </c>
      <c r="E25" s="202"/>
      <c r="F25" s="202"/>
      <c r="G25" s="235">
        <f>E25-F25</f>
        <v>0</v>
      </c>
    </row>
    <row r="26" spans="1:7" ht="12.75">
      <c r="A26" s="293" t="s">
        <v>137</v>
      </c>
      <c r="B26" s="234"/>
      <c r="C26" s="234"/>
      <c r="D26" s="235" t="s">
        <v>380</v>
      </c>
      <c r="E26" s="234"/>
      <c r="F26" s="234"/>
      <c r="G26" s="235" t="s">
        <v>380</v>
      </c>
    </row>
    <row r="27" spans="1:7" ht="12.75">
      <c r="A27" s="293" t="s">
        <v>141</v>
      </c>
      <c r="B27" s="234"/>
      <c r="C27" s="234"/>
      <c r="D27" s="235" t="s">
        <v>380</v>
      </c>
      <c r="E27" s="234"/>
      <c r="F27" s="234"/>
      <c r="G27" s="235" t="s">
        <v>380</v>
      </c>
    </row>
    <row r="28" spans="1:7" ht="12.75">
      <c r="A28" s="293" t="s">
        <v>142</v>
      </c>
      <c r="B28" s="234"/>
      <c r="C28" s="202">
        <v>0</v>
      </c>
      <c r="D28" s="235">
        <f>B28-C28</f>
        <v>0</v>
      </c>
      <c r="E28" s="234"/>
      <c r="F28" s="202">
        <v>0</v>
      </c>
      <c r="G28" s="235">
        <f>E28-F28</f>
        <v>0</v>
      </c>
    </row>
    <row r="29" spans="1:7" ht="14.25" customHeight="1" thickBot="1">
      <c r="A29" s="295" t="s">
        <v>143</v>
      </c>
      <c r="B29" s="279"/>
      <c r="C29" s="278">
        <v>0</v>
      </c>
      <c r="D29" s="284"/>
      <c r="E29" s="279"/>
      <c r="F29" s="278">
        <v>0</v>
      </c>
      <c r="G29" s="284"/>
    </row>
    <row r="30" spans="1:7" ht="26.25" thickBot="1">
      <c r="A30" s="298" t="s">
        <v>144</v>
      </c>
      <c r="B30" s="299">
        <f>SUM(B22:B29)</f>
        <v>0</v>
      </c>
      <c r="C30" s="299">
        <f>SUM(C22:C29)</f>
        <v>816278</v>
      </c>
      <c r="D30" s="300">
        <f>B30-C30</f>
        <v>-816278</v>
      </c>
      <c r="E30" s="299">
        <f>SUM(E22:E29)</f>
        <v>90</v>
      </c>
      <c r="F30" s="299">
        <f>SUM(F22:F29)</f>
        <v>84288</v>
      </c>
      <c r="G30" s="300">
        <f>E30-F30</f>
        <v>-84198</v>
      </c>
    </row>
    <row r="31" spans="1:7" ht="12.75">
      <c r="A31" s="301" t="s">
        <v>145</v>
      </c>
      <c r="B31" s="302"/>
      <c r="C31" s="303"/>
      <c r="D31" s="304"/>
      <c r="E31" s="302"/>
      <c r="F31" s="303"/>
      <c r="G31" s="304"/>
    </row>
    <row r="32" spans="1:7" ht="12.75">
      <c r="A32" s="293" t="s">
        <v>154</v>
      </c>
      <c r="B32" s="281">
        <v>17158397</v>
      </c>
      <c r="C32" s="202">
        <v>7261305</v>
      </c>
      <c r="D32" s="235">
        <f>B32-C32</f>
        <v>9897092</v>
      </c>
      <c r="E32" s="281">
        <v>4026915</v>
      </c>
      <c r="F32" s="202">
        <v>157881</v>
      </c>
      <c r="G32" s="235">
        <f>E32-F32</f>
        <v>3869034</v>
      </c>
    </row>
    <row r="33" spans="1:7" ht="12.75">
      <c r="A33" s="293" t="s">
        <v>155</v>
      </c>
      <c r="B33" s="280"/>
      <c r="C33" s="234"/>
      <c r="D33" s="235">
        <f aca="true" t="shared" si="0" ref="D33:D38">B33-C33</f>
        <v>0</v>
      </c>
      <c r="E33" s="280"/>
      <c r="F33" s="234"/>
      <c r="G33" s="235">
        <f aca="true" t="shared" si="1" ref="G33:G38">E33-F33</f>
        <v>0</v>
      </c>
    </row>
    <row r="34" spans="1:7" ht="12.75">
      <c r="A34" s="293" t="s">
        <v>156</v>
      </c>
      <c r="B34" s="234"/>
      <c r="C34" s="234"/>
      <c r="D34" s="235">
        <f t="shared" si="0"/>
        <v>0</v>
      </c>
      <c r="E34" s="234"/>
      <c r="F34" s="234"/>
      <c r="G34" s="235">
        <f t="shared" si="1"/>
        <v>0</v>
      </c>
    </row>
    <row r="35" spans="1:7" ht="12.75">
      <c r="A35" s="293" t="s">
        <v>136</v>
      </c>
      <c r="B35" s="263"/>
      <c r="C35" s="202">
        <v>0</v>
      </c>
      <c r="D35" s="235">
        <f t="shared" si="0"/>
        <v>0</v>
      </c>
      <c r="E35" s="263"/>
      <c r="F35" s="202">
        <v>0</v>
      </c>
      <c r="G35" s="235">
        <f t="shared" si="1"/>
        <v>0</v>
      </c>
    </row>
    <row r="36" spans="1:7" ht="12.75">
      <c r="A36" s="293" t="s">
        <v>137</v>
      </c>
      <c r="B36" s="202"/>
      <c r="C36" s="202">
        <v>0</v>
      </c>
      <c r="D36" s="235">
        <f t="shared" si="0"/>
        <v>0</v>
      </c>
      <c r="E36" s="202"/>
      <c r="F36" s="202">
        <v>0</v>
      </c>
      <c r="G36" s="235">
        <f t="shared" si="1"/>
        <v>0</v>
      </c>
    </row>
    <row r="37" spans="1:7" ht="13.5" thickBot="1">
      <c r="A37" s="295" t="s">
        <v>146</v>
      </c>
      <c r="B37" s="278"/>
      <c r="C37" s="278"/>
      <c r="D37" s="284">
        <f t="shared" si="0"/>
        <v>0</v>
      </c>
      <c r="E37" s="278"/>
      <c r="F37" s="278"/>
      <c r="G37" s="284">
        <f t="shared" si="1"/>
        <v>0</v>
      </c>
    </row>
    <row r="38" spans="1:7" ht="13.5" thickBot="1">
      <c r="A38" s="298" t="s">
        <v>147</v>
      </c>
      <c r="B38" s="299">
        <f>SUM(B32:B37)</f>
        <v>17158397</v>
      </c>
      <c r="C38" s="299">
        <f>SUM(C32:C37)</f>
        <v>7261305</v>
      </c>
      <c r="D38" s="300">
        <f t="shared" si="0"/>
        <v>9897092</v>
      </c>
      <c r="E38" s="299">
        <f>SUM(E32:E37)</f>
        <v>4026915</v>
      </c>
      <c r="F38" s="299">
        <f>SUM(F32:F37)</f>
        <v>157881</v>
      </c>
      <c r="G38" s="300">
        <f t="shared" si="1"/>
        <v>3869034</v>
      </c>
    </row>
    <row r="39" spans="1:7" ht="13.5" thickBot="1">
      <c r="A39" s="310" t="s">
        <v>148</v>
      </c>
      <c r="B39" s="311">
        <f aca="true" t="shared" si="2" ref="B39:G39">B20+B30+B38</f>
        <v>23655247</v>
      </c>
      <c r="C39" s="311">
        <f t="shared" si="2"/>
        <v>22115023</v>
      </c>
      <c r="D39" s="311">
        <f t="shared" si="2"/>
        <v>1540224</v>
      </c>
      <c r="E39" s="311">
        <f t="shared" si="2"/>
        <v>6091800</v>
      </c>
      <c r="F39" s="311">
        <f t="shared" si="2"/>
        <v>4938186</v>
      </c>
      <c r="G39" s="311">
        <f t="shared" si="2"/>
        <v>1153614</v>
      </c>
    </row>
    <row r="40" spans="1:7" ht="13.5" thickBot="1">
      <c r="A40" s="298" t="s">
        <v>149</v>
      </c>
      <c r="B40" s="308"/>
      <c r="C40" s="308"/>
      <c r="D40" s="299">
        <f>G41</f>
        <v>1153614</v>
      </c>
      <c r="E40" s="308"/>
      <c r="F40" s="308"/>
      <c r="G40" s="299">
        <v>0</v>
      </c>
    </row>
    <row r="41" spans="1:7" ht="13.5" thickBot="1">
      <c r="A41" s="285" t="s">
        <v>365</v>
      </c>
      <c r="B41" s="308"/>
      <c r="C41" s="308"/>
      <c r="D41" s="309">
        <f>SUM(D39:D40)</f>
        <v>2693838</v>
      </c>
      <c r="E41" s="308"/>
      <c r="F41" s="308"/>
      <c r="G41" s="309">
        <f>SUM(G39:G40)</f>
        <v>1153614</v>
      </c>
    </row>
    <row r="42" spans="1:7" ht="13.5" thickBot="1">
      <c r="A42" s="305" t="s">
        <v>366</v>
      </c>
      <c r="B42" s="306"/>
      <c r="C42" s="306"/>
      <c r="D42" s="307">
        <f>'справка № 1ИД-БАЛАНС'!B31</f>
        <v>1797425</v>
      </c>
      <c r="E42" s="306"/>
      <c r="F42" s="306"/>
      <c r="G42" s="307">
        <f>'справка № 1ИД-БАЛАНС'!C31</f>
        <v>762364</v>
      </c>
    </row>
    <row r="43" spans="1:7" ht="12.75">
      <c r="A43" s="77"/>
      <c r="B43" s="78"/>
      <c r="C43" s="78"/>
      <c r="D43" s="410"/>
      <c r="E43" s="78"/>
      <c r="F43" s="78"/>
      <c r="G43" s="78"/>
    </row>
    <row r="44" spans="1:7" ht="12.75">
      <c r="A44" s="79"/>
      <c r="B44" s="79"/>
      <c r="C44" s="79"/>
      <c r="D44" s="272"/>
      <c r="E44" s="79"/>
      <c r="F44" s="79"/>
      <c r="G44" s="79"/>
    </row>
    <row r="45" spans="1:7" ht="12.75">
      <c r="A45" s="79"/>
      <c r="B45" s="79"/>
      <c r="C45" s="79"/>
      <c r="D45" s="79"/>
      <c r="E45" s="79"/>
      <c r="F45" s="79"/>
      <c r="G45" s="79"/>
    </row>
    <row r="46" spans="1:7" ht="12.75">
      <c r="A46" s="79" t="str">
        <f>'справка № 1ИД-БАЛАНС'!A60</f>
        <v>Дата  31/12/2007 г. </v>
      </c>
      <c r="B46" s="458" t="s">
        <v>248</v>
      </c>
      <c r="C46" s="458"/>
      <c r="D46" s="272"/>
      <c r="E46" s="458" t="s">
        <v>249</v>
      </c>
      <c r="F46" s="458"/>
      <c r="G46" s="79"/>
    </row>
    <row r="47" spans="2:6" ht="12.75">
      <c r="B47" s="441" t="s">
        <v>389</v>
      </c>
      <c r="C47" s="441"/>
      <c r="E47" s="441" t="s">
        <v>554</v>
      </c>
      <c r="F47" s="441"/>
    </row>
    <row r="51" spans="5:6" ht="12.75">
      <c r="E51" s="441" t="s">
        <v>541</v>
      </c>
      <c r="F51" s="441"/>
    </row>
  </sheetData>
  <mergeCells count="13">
    <mergeCell ref="E47:F47"/>
    <mergeCell ref="B46:C46"/>
    <mergeCell ref="E46:F46"/>
    <mergeCell ref="E51:F51"/>
    <mergeCell ref="B47:C47"/>
    <mergeCell ref="E1:G1"/>
    <mergeCell ref="A3:G3"/>
    <mergeCell ref="D6:G6"/>
    <mergeCell ref="A10:A11"/>
    <mergeCell ref="A6:B6"/>
    <mergeCell ref="A7:B7"/>
    <mergeCell ref="B10:D10"/>
    <mergeCell ref="E10:G10"/>
  </mergeCells>
  <printOptions/>
  <pageMargins left="0.46" right="0.49" top="0.35" bottom="0.73" header="0.52" footer="0.16"/>
  <pageSetup horizontalDpi="300" verticalDpi="3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221"/>
  <sheetViews>
    <sheetView workbookViewId="0" topLeftCell="A7">
      <selection activeCell="N44" sqref="N44"/>
    </sheetView>
  </sheetViews>
  <sheetFormatPr defaultColWidth="9.140625" defaultRowHeight="12.75"/>
  <cols>
    <col min="1" max="1" width="17.421875" style="138" customWidth="1"/>
    <col min="2" max="3" width="8.00390625" style="138" customWidth="1"/>
    <col min="4" max="4" width="7.7109375" style="138" customWidth="1"/>
    <col min="5" max="5" width="7.57421875" style="138" customWidth="1"/>
    <col min="6" max="6" width="7.7109375" style="138" customWidth="1"/>
    <col min="7" max="7" width="7.28125" style="138" customWidth="1"/>
    <col min="8" max="8" width="8.57421875" style="138" customWidth="1"/>
    <col min="9" max="9" width="8.140625" style="138" customWidth="1"/>
    <col min="10" max="10" width="7.57421875" style="138" customWidth="1"/>
    <col min="11" max="11" width="8.00390625" style="138" customWidth="1"/>
    <col min="12" max="12" width="7.28125" style="138" customWidth="1"/>
    <col min="13" max="13" width="7.7109375" style="138" customWidth="1"/>
    <col min="14" max="14" width="6.8515625" style="138" customWidth="1"/>
    <col min="15" max="15" width="8.28125" style="138" customWidth="1"/>
    <col min="16" max="16" width="10.57421875" style="138" customWidth="1"/>
    <col min="17" max="16384" width="9.140625" style="138" customWidth="1"/>
  </cols>
  <sheetData>
    <row r="1" spans="13:16" ht="12.75">
      <c r="M1" s="467" t="s">
        <v>321</v>
      </c>
      <c r="N1" s="467"/>
      <c r="O1" s="467"/>
      <c r="P1" s="467"/>
    </row>
    <row r="3" spans="1:16" ht="15" customHeight="1">
      <c r="A3" s="81"/>
      <c r="B3" s="139"/>
      <c r="C3" s="139"/>
      <c r="D3" s="139"/>
      <c r="E3" s="139"/>
      <c r="F3" s="461" t="s">
        <v>373</v>
      </c>
      <c r="G3" s="461"/>
      <c r="H3" s="461"/>
      <c r="I3" s="461"/>
      <c r="J3" s="461"/>
      <c r="K3" s="139"/>
      <c r="L3" s="139"/>
      <c r="M3" s="139"/>
      <c r="N3" s="139"/>
      <c r="O3" s="139"/>
      <c r="P3" s="139"/>
    </row>
    <row r="4" spans="1:16" ht="14.25" customHeight="1">
      <c r="A4" s="66"/>
      <c r="B4" s="66"/>
      <c r="C4" s="66"/>
      <c r="D4" s="66"/>
      <c r="E4" s="66"/>
      <c r="F4" s="462" t="s">
        <v>374</v>
      </c>
      <c r="G4" s="462"/>
      <c r="H4" s="462"/>
      <c r="I4" s="462"/>
      <c r="J4" s="462"/>
      <c r="K4" s="65"/>
      <c r="L4" s="65"/>
      <c r="M4" s="65"/>
      <c r="N4" s="65"/>
      <c r="O4" s="65"/>
      <c r="P4" s="65"/>
    </row>
    <row r="5" spans="1:16" ht="12">
      <c r="A5" s="66"/>
      <c r="B5" s="66"/>
      <c r="C5" s="66"/>
      <c r="D5" s="66"/>
      <c r="E5" s="66"/>
      <c r="F5" s="66"/>
      <c r="G5" s="66"/>
      <c r="H5" s="66"/>
      <c r="I5" s="66"/>
      <c r="J5" s="66"/>
      <c r="K5" s="65"/>
      <c r="L5" s="65"/>
      <c r="M5" s="65"/>
      <c r="N5" s="65"/>
      <c r="O5" s="65"/>
      <c r="P5" s="65"/>
    </row>
    <row r="6" spans="1:16" ht="16.5" customHeight="1">
      <c r="A6" s="463" t="s">
        <v>387</v>
      </c>
      <c r="B6" s="463"/>
      <c r="C6" s="463"/>
      <c r="D6" s="463"/>
      <c r="E6" s="463"/>
      <c r="F6" s="463"/>
      <c r="G6" s="463"/>
      <c r="H6" s="68"/>
      <c r="I6" s="68"/>
      <c r="J6" s="68"/>
      <c r="K6" s="115"/>
      <c r="L6" s="449" t="s">
        <v>388</v>
      </c>
      <c r="M6" s="437"/>
      <c r="N6" s="437"/>
      <c r="O6" s="437"/>
      <c r="P6" s="437"/>
    </row>
    <row r="7" spans="1:16" ht="15" customHeight="1">
      <c r="A7" s="466" t="str">
        <f>'справка № 1ИД-БАЛАНС'!A6</f>
        <v>Отчетен период 31/12/2007 г. </v>
      </c>
      <c r="B7" s="466"/>
      <c r="C7" s="466"/>
      <c r="D7" s="466"/>
      <c r="E7" s="70"/>
      <c r="F7" s="70"/>
      <c r="G7" s="70"/>
      <c r="H7" s="70"/>
      <c r="I7" s="70"/>
      <c r="J7" s="70"/>
      <c r="K7" s="70"/>
      <c r="L7" s="70"/>
      <c r="M7" s="70"/>
      <c r="N7" s="70"/>
      <c r="O7" s="116"/>
      <c r="P7" s="116"/>
    </row>
    <row r="8" spans="1:16" ht="12.75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1"/>
      <c r="P8" s="181" t="s">
        <v>128</v>
      </c>
    </row>
    <row r="9" spans="1:16" s="140" customFormat="1" ht="39" customHeight="1">
      <c r="A9" s="464" t="s">
        <v>91</v>
      </c>
      <c r="B9" s="151" t="s">
        <v>219</v>
      </c>
      <c r="C9" s="151"/>
      <c r="D9" s="151"/>
      <c r="E9" s="151"/>
      <c r="F9" s="151" t="s">
        <v>220</v>
      </c>
      <c r="G9" s="151"/>
      <c r="H9" s="464" t="s">
        <v>258</v>
      </c>
      <c r="I9" s="151" t="s">
        <v>259</v>
      </c>
      <c r="J9" s="151"/>
      <c r="K9" s="151"/>
      <c r="L9" s="151"/>
      <c r="M9" s="151" t="s">
        <v>220</v>
      </c>
      <c r="N9" s="151"/>
      <c r="O9" s="464" t="s">
        <v>221</v>
      </c>
      <c r="P9" s="464" t="s">
        <v>222</v>
      </c>
    </row>
    <row r="10" spans="1:16" s="140" customFormat="1" ht="63.75">
      <c r="A10" s="465"/>
      <c r="B10" s="152" t="s">
        <v>223</v>
      </c>
      <c r="C10" s="152" t="s">
        <v>224</v>
      </c>
      <c r="D10" s="152" t="s">
        <v>225</v>
      </c>
      <c r="E10" s="152" t="s">
        <v>226</v>
      </c>
      <c r="F10" s="152" t="s">
        <v>109</v>
      </c>
      <c r="G10" s="152" t="s">
        <v>110</v>
      </c>
      <c r="H10" s="465"/>
      <c r="I10" s="152" t="s">
        <v>223</v>
      </c>
      <c r="J10" s="152" t="s">
        <v>227</v>
      </c>
      <c r="K10" s="152" t="s">
        <v>228</v>
      </c>
      <c r="L10" s="152" t="s">
        <v>229</v>
      </c>
      <c r="M10" s="152" t="s">
        <v>109</v>
      </c>
      <c r="N10" s="152" t="s">
        <v>110</v>
      </c>
      <c r="O10" s="465"/>
      <c r="P10" s="465"/>
    </row>
    <row r="11" spans="1:16" s="140" customFormat="1" ht="12.75">
      <c r="A11" s="153" t="s">
        <v>6</v>
      </c>
      <c r="B11" s="152">
        <v>1</v>
      </c>
      <c r="C11" s="152">
        <v>2</v>
      </c>
      <c r="D11" s="152">
        <v>3</v>
      </c>
      <c r="E11" s="152">
        <v>4</v>
      </c>
      <c r="F11" s="152">
        <v>5</v>
      </c>
      <c r="G11" s="152">
        <v>6</v>
      </c>
      <c r="H11" s="152">
        <v>7</v>
      </c>
      <c r="I11" s="152">
        <v>8</v>
      </c>
      <c r="J11" s="152">
        <v>9</v>
      </c>
      <c r="K11" s="152">
        <v>10</v>
      </c>
      <c r="L11" s="152">
        <v>11</v>
      </c>
      <c r="M11" s="152">
        <v>12</v>
      </c>
      <c r="N11" s="152">
        <v>13</v>
      </c>
      <c r="O11" s="152">
        <v>14</v>
      </c>
      <c r="P11" s="152">
        <v>15</v>
      </c>
    </row>
    <row r="12" spans="1:49" ht="34.5" customHeight="1">
      <c r="A12" s="154" t="s">
        <v>250</v>
      </c>
      <c r="B12" s="155"/>
      <c r="C12" s="155"/>
      <c r="D12" s="155"/>
      <c r="E12" s="156"/>
      <c r="F12" s="157"/>
      <c r="G12" s="157"/>
      <c r="H12" s="156"/>
      <c r="I12" s="157"/>
      <c r="J12" s="157"/>
      <c r="K12" s="157"/>
      <c r="L12" s="156"/>
      <c r="M12" s="157"/>
      <c r="N12" s="157"/>
      <c r="O12" s="156"/>
      <c r="P12" s="156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</row>
    <row r="13" spans="1:49" ht="29.25" customHeight="1">
      <c r="A13" s="158" t="s">
        <v>47</v>
      </c>
      <c r="B13" s="159"/>
      <c r="C13" s="159"/>
      <c r="D13" s="159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</row>
    <row r="14" spans="1:49" ht="38.25">
      <c r="A14" s="161" t="s">
        <v>260</v>
      </c>
      <c r="B14" s="162"/>
      <c r="C14" s="162"/>
      <c r="D14" s="162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</row>
    <row r="15" spans="1:49" ht="25.5">
      <c r="A15" s="161" t="s">
        <v>230</v>
      </c>
      <c r="B15" s="164"/>
      <c r="C15" s="164"/>
      <c r="D15" s="164"/>
      <c r="E15" s="163"/>
      <c r="F15" s="165"/>
      <c r="G15" s="165"/>
      <c r="H15" s="163"/>
      <c r="I15" s="165"/>
      <c r="J15" s="165"/>
      <c r="K15" s="165"/>
      <c r="L15" s="163"/>
      <c r="M15" s="165"/>
      <c r="N15" s="165"/>
      <c r="O15" s="163"/>
      <c r="P15" s="163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</row>
    <row r="16" spans="1:49" ht="41.25" customHeight="1">
      <c r="A16" s="166" t="s">
        <v>255</v>
      </c>
      <c r="B16" s="164"/>
      <c r="C16" s="164"/>
      <c r="D16" s="164"/>
      <c r="E16" s="163"/>
      <c r="F16" s="165"/>
      <c r="G16" s="165"/>
      <c r="H16" s="163"/>
      <c r="I16" s="165"/>
      <c r="J16" s="165"/>
      <c r="K16" s="165"/>
      <c r="L16" s="163"/>
      <c r="M16" s="165"/>
      <c r="N16" s="165"/>
      <c r="O16" s="163"/>
      <c r="P16" s="163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</row>
    <row r="17" spans="1:49" ht="21" customHeight="1">
      <c r="A17" s="161" t="s">
        <v>256</v>
      </c>
      <c r="B17" s="164"/>
      <c r="C17" s="164"/>
      <c r="D17" s="164"/>
      <c r="E17" s="163"/>
      <c r="F17" s="165"/>
      <c r="G17" s="165"/>
      <c r="H17" s="163"/>
      <c r="I17" s="165"/>
      <c r="J17" s="165"/>
      <c r="K17" s="165"/>
      <c r="L17" s="163"/>
      <c r="M17" s="165"/>
      <c r="N17" s="165"/>
      <c r="O17" s="163"/>
      <c r="P17" s="163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</row>
    <row r="18" spans="1:49" ht="16.5" customHeight="1">
      <c r="A18" s="158" t="s">
        <v>22</v>
      </c>
      <c r="B18" s="164"/>
      <c r="C18" s="164"/>
      <c r="D18" s="164"/>
      <c r="E18" s="163"/>
      <c r="F18" s="165"/>
      <c r="G18" s="165"/>
      <c r="H18" s="163"/>
      <c r="I18" s="165"/>
      <c r="J18" s="165"/>
      <c r="K18" s="165"/>
      <c r="L18" s="163"/>
      <c r="M18" s="165"/>
      <c r="N18" s="165"/>
      <c r="O18" s="163"/>
      <c r="P18" s="163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</row>
    <row r="19" spans="1:49" ht="13.5">
      <c r="A19" s="167" t="s">
        <v>215</v>
      </c>
      <c r="B19" s="168"/>
      <c r="C19" s="168"/>
      <c r="D19" s="168"/>
      <c r="E19" s="163"/>
      <c r="F19" s="169"/>
      <c r="G19" s="169"/>
      <c r="H19" s="163"/>
      <c r="I19" s="169"/>
      <c r="J19" s="169"/>
      <c r="K19" s="169"/>
      <c r="L19" s="163"/>
      <c r="M19" s="169"/>
      <c r="N19" s="169"/>
      <c r="O19" s="163"/>
      <c r="P19" s="163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</row>
    <row r="20" spans="1:49" s="145" customFormat="1" ht="46.5" customHeight="1">
      <c r="A20" s="170" t="s">
        <v>383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</row>
    <row r="21" spans="1:49" s="145" customFormat="1" ht="12.75">
      <c r="A21" s="172" t="s">
        <v>251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</row>
    <row r="22" spans="1:49" s="145" customFormat="1" ht="29.25" customHeight="1">
      <c r="A22" s="172" t="s">
        <v>252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</row>
    <row r="23" spans="1:49" s="145" customFormat="1" ht="30.75" customHeight="1">
      <c r="A23" s="172" t="s">
        <v>253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</row>
    <row r="24" spans="1:49" s="145" customFormat="1" ht="12.75">
      <c r="A24" s="172" t="s">
        <v>35</v>
      </c>
      <c r="B24" s="228"/>
      <c r="C24" s="228"/>
      <c r="D24" s="228"/>
      <c r="E24" s="229"/>
      <c r="F24" s="228"/>
      <c r="G24" s="228"/>
      <c r="H24" s="229"/>
      <c r="I24" s="228"/>
      <c r="J24" s="228"/>
      <c r="K24" s="228"/>
      <c r="L24" s="229"/>
      <c r="M24" s="228"/>
      <c r="N24" s="228"/>
      <c r="O24" s="229"/>
      <c r="P24" s="229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</row>
    <row r="25" spans="1:49" s="145" customFormat="1" ht="12.75">
      <c r="A25" s="167" t="s">
        <v>231</v>
      </c>
      <c r="B25" s="228"/>
      <c r="C25" s="229"/>
      <c r="D25" s="228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</row>
    <row r="26" spans="1:49" s="145" customFormat="1" ht="31.5" customHeight="1">
      <c r="A26" s="170" t="s">
        <v>254</v>
      </c>
      <c r="B26" s="165"/>
      <c r="C26" s="165"/>
      <c r="D26" s="165"/>
      <c r="E26" s="171"/>
      <c r="F26" s="165"/>
      <c r="G26" s="165"/>
      <c r="H26" s="171"/>
      <c r="I26" s="165"/>
      <c r="J26" s="165"/>
      <c r="K26" s="165"/>
      <c r="L26" s="171"/>
      <c r="M26" s="165"/>
      <c r="N26" s="165"/>
      <c r="O26" s="171"/>
      <c r="P26" s="171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</row>
    <row r="27" spans="1:49" s="145" customFormat="1" ht="12.75">
      <c r="A27" s="172"/>
      <c r="B27" s="165"/>
      <c r="C27" s="165"/>
      <c r="D27" s="165"/>
      <c r="E27" s="171"/>
      <c r="F27" s="165"/>
      <c r="G27" s="165"/>
      <c r="H27" s="171"/>
      <c r="I27" s="165"/>
      <c r="J27" s="165"/>
      <c r="K27" s="165"/>
      <c r="L27" s="171"/>
      <c r="M27" s="165"/>
      <c r="N27" s="165"/>
      <c r="O27" s="171"/>
      <c r="P27" s="171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</row>
    <row r="28" spans="1:49" ht="12.75">
      <c r="A28" s="173" t="s">
        <v>232</v>
      </c>
      <c r="B28" s="230">
        <f>B25</f>
        <v>0</v>
      </c>
      <c r="C28" s="230"/>
      <c r="D28" s="230"/>
      <c r="E28" s="230">
        <f aca="true" t="shared" si="0" ref="E28:P28">E19+E25+E26</f>
        <v>0</v>
      </c>
      <c r="F28" s="230"/>
      <c r="G28" s="230"/>
      <c r="H28" s="230">
        <f t="shared" si="0"/>
        <v>0</v>
      </c>
      <c r="I28" s="230">
        <f>I25</f>
        <v>0</v>
      </c>
      <c r="J28" s="230">
        <f t="shared" si="0"/>
        <v>0</v>
      </c>
      <c r="K28" s="230"/>
      <c r="L28" s="230">
        <f t="shared" si="0"/>
        <v>0</v>
      </c>
      <c r="M28" s="230"/>
      <c r="N28" s="230"/>
      <c r="O28" s="230">
        <f t="shared" si="0"/>
        <v>0</v>
      </c>
      <c r="P28" s="230">
        <f t="shared" si="0"/>
        <v>0</v>
      </c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</row>
    <row r="29" spans="1:49" ht="12">
      <c r="A29" s="67"/>
      <c r="B29" s="72"/>
      <c r="C29" s="72"/>
      <c r="D29" s="72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</row>
    <row r="30" spans="1:49" ht="12">
      <c r="A30" s="67"/>
      <c r="B30" s="72"/>
      <c r="C30" s="72"/>
      <c r="D30" s="72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</row>
    <row r="31" spans="1:49" ht="12">
      <c r="A31" s="67"/>
      <c r="B31" s="72"/>
      <c r="C31" s="72"/>
      <c r="D31" s="72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</row>
    <row r="32" spans="1:49" ht="12">
      <c r="A32" s="67"/>
      <c r="B32" s="72"/>
      <c r="C32" s="72"/>
      <c r="D32" s="72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</row>
    <row r="33" spans="1:49" s="180" customFormat="1" ht="12.75">
      <c r="A33" s="174" t="str">
        <f>'справка № 1ИД-БАЛАНС'!A60</f>
        <v>Дата  31/12/2007 г. </v>
      </c>
      <c r="B33" s="175"/>
      <c r="C33" s="175"/>
      <c r="D33" s="175"/>
      <c r="E33" s="176" t="s">
        <v>257</v>
      </c>
      <c r="F33" s="176"/>
      <c r="G33" s="176"/>
      <c r="H33" s="176"/>
      <c r="I33" s="176"/>
      <c r="J33" s="176"/>
      <c r="K33" s="176" t="s">
        <v>249</v>
      </c>
      <c r="L33" s="177"/>
      <c r="M33" s="177"/>
      <c r="N33" s="178"/>
      <c r="O33" s="178"/>
      <c r="P33" s="178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</row>
    <row r="34" spans="1:49" ht="12">
      <c r="A34" s="65"/>
      <c r="B34" s="146"/>
      <c r="C34" s="146"/>
      <c r="D34" s="146"/>
      <c r="E34" s="147"/>
      <c r="F34" s="460" t="s">
        <v>389</v>
      </c>
      <c r="G34" s="460"/>
      <c r="H34" s="460"/>
      <c r="I34" s="147"/>
      <c r="J34" s="147"/>
      <c r="K34" s="147"/>
      <c r="L34" s="460" t="s">
        <v>554</v>
      </c>
      <c r="M34" s="460"/>
      <c r="N34" s="460"/>
      <c r="O34" s="460"/>
      <c r="P34" s="147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</row>
    <row r="35" spans="1:49" ht="12">
      <c r="A35" s="148"/>
      <c r="B35" s="146"/>
      <c r="C35" s="146"/>
      <c r="D35" s="146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</row>
    <row r="36" spans="1:49" ht="12">
      <c r="A36" s="67"/>
      <c r="B36" s="146"/>
      <c r="C36" s="146"/>
      <c r="D36" s="146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</row>
    <row r="37" spans="1:49" ht="12">
      <c r="A37" s="65"/>
      <c r="B37" s="146"/>
      <c r="C37" s="146"/>
      <c r="D37" s="146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</row>
    <row r="38" spans="1:49" ht="12">
      <c r="A38" s="65"/>
      <c r="B38" s="146"/>
      <c r="C38" s="146"/>
      <c r="D38" s="146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</row>
    <row r="39" spans="1:49" ht="12">
      <c r="A39" s="65"/>
      <c r="B39" s="146"/>
      <c r="C39" s="146"/>
      <c r="D39" s="146"/>
      <c r="E39" s="147"/>
      <c r="F39" s="147"/>
      <c r="G39" s="147"/>
      <c r="H39" s="147"/>
      <c r="I39" s="147"/>
      <c r="J39" s="147"/>
      <c r="K39" s="147"/>
      <c r="L39" s="459" t="s">
        <v>541</v>
      </c>
      <c r="M39" s="459"/>
      <c r="N39" s="459"/>
      <c r="O39" s="147"/>
      <c r="P39" s="147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</row>
    <row r="40" spans="2:49" ht="12">
      <c r="B40" s="149"/>
      <c r="C40" s="149"/>
      <c r="D40" s="149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</row>
    <row r="41" spans="2:49" ht="12">
      <c r="B41" s="149"/>
      <c r="C41" s="149"/>
      <c r="D41" s="149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</row>
    <row r="42" spans="2:49" ht="12">
      <c r="B42" s="149"/>
      <c r="C42" s="149"/>
      <c r="D42" s="149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</row>
    <row r="43" spans="2:49" ht="12">
      <c r="B43" s="149"/>
      <c r="C43" s="149"/>
      <c r="D43" s="149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</row>
    <row r="44" spans="2:49" ht="12">
      <c r="B44" s="149"/>
      <c r="C44" s="149"/>
      <c r="D44" s="149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</row>
    <row r="45" spans="2:49" ht="12">
      <c r="B45" s="149"/>
      <c r="C45" s="149"/>
      <c r="D45" s="149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</row>
    <row r="46" spans="2:49" ht="12">
      <c r="B46" s="149"/>
      <c r="C46" s="149"/>
      <c r="D46" s="149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</row>
    <row r="47" spans="2:49" ht="12">
      <c r="B47" s="149"/>
      <c r="C47" s="149"/>
      <c r="D47" s="149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</row>
    <row r="48" spans="2:49" ht="12">
      <c r="B48" s="149"/>
      <c r="C48" s="149"/>
      <c r="D48" s="149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</row>
    <row r="49" spans="2:49" ht="12">
      <c r="B49" s="149"/>
      <c r="C49" s="149"/>
      <c r="D49" s="149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</row>
    <row r="50" spans="2:49" ht="12">
      <c r="B50" s="149"/>
      <c r="C50" s="149"/>
      <c r="D50" s="149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</row>
    <row r="51" spans="2:49" ht="12">
      <c r="B51" s="149"/>
      <c r="C51" s="149"/>
      <c r="D51" s="149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</row>
    <row r="52" spans="2:49" ht="12">
      <c r="B52" s="149"/>
      <c r="C52" s="149"/>
      <c r="D52" s="149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</row>
    <row r="53" spans="2:49" ht="12">
      <c r="B53" s="149"/>
      <c r="C53" s="149"/>
      <c r="D53" s="149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</row>
    <row r="54" spans="2:49" ht="12">
      <c r="B54" s="149"/>
      <c r="C54" s="149"/>
      <c r="D54" s="149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</row>
    <row r="55" spans="2:49" ht="12">
      <c r="B55" s="149"/>
      <c r="C55" s="149"/>
      <c r="D55" s="149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</row>
    <row r="56" spans="2:49" ht="12">
      <c r="B56" s="149"/>
      <c r="C56" s="149"/>
      <c r="D56" s="149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</row>
    <row r="57" spans="2:49" ht="12">
      <c r="B57" s="141"/>
      <c r="C57" s="149"/>
      <c r="D57" s="149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</row>
    <row r="58" spans="2:49" ht="12">
      <c r="B58" s="141"/>
      <c r="C58" s="149"/>
      <c r="D58" s="149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</row>
    <row r="59" spans="2:49" ht="12">
      <c r="B59" s="141"/>
      <c r="C59" s="149"/>
      <c r="D59" s="149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</row>
    <row r="60" spans="2:49" ht="12">
      <c r="B60" s="141"/>
      <c r="C60" s="149"/>
      <c r="D60" s="149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</row>
    <row r="61" spans="3:4" ht="12">
      <c r="C61" s="150"/>
      <c r="D61" s="150"/>
    </row>
    <row r="62" spans="3:4" ht="12">
      <c r="C62" s="150"/>
      <c r="D62" s="150"/>
    </row>
    <row r="63" spans="3:4" ht="12">
      <c r="C63" s="150"/>
      <c r="D63" s="150"/>
    </row>
    <row r="64" spans="3:4" ht="12">
      <c r="C64" s="150"/>
      <c r="D64" s="150"/>
    </row>
    <row r="65" spans="3:4" ht="12">
      <c r="C65" s="150"/>
      <c r="D65" s="150"/>
    </row>
    <row r="66" spans="3:4" ht="12">
      <c r="C66" s="150"/>
      <c r="D66" s="150"/>
    </row>
    <row r="67" spans="3:4" ht="12">
      <c r="C67" s="150"/>
      <c r="D67" s="150"/>
    </row>
    <row r="68" spans="3:4" ht="12">
      <c r="C68" s="150"/>
      <c r="D68" s="150"/>
    </row>
    <row r="69" spans="3:4" ht="12">
      <c r="C69" s="150"/>
      <c r="D69" s="150"/>
    </row>
    <row r="70" spans="3:4" ht="12">
      <c r="C70" s="150"/>
      <c r="D70" s="150"/>
    </row>
    <row r="71" spans="3:4" ht="12">
      <c r="C71" s="150"/>
      <c r="D71" s="150"/>
    </row>
    <row r="72" spans="3:4" ht="12">
      <c r="C72" s="150"/>
      <c r="D72" s="150"/>
    </row>
    <row r="73" spans="3:4" ht="12">
      <c r="C73" s="150"/>
      <c r="D73" s="150"/>
    </row>
    <row r="74" spans="3:4" ht="12">
      <c r="C74" s="150"/>
      <c r="D74" s="150"/>
    </row>
    <row r="75" spans="3:4" ht="12">
      <c r="C75" s="150"/>
      <c r="D75" s="150"/>
    </row>
    <row r="76" spans="3:4" ht="12">
      <c r="C76" s="150"/>
      <c r="D76" s="150"/>
    </row>
    <row r="77" spans="3:4" ht="12">
      <c r="C77" s="150"/>
      <c r="D77" s="150"/>
    </row>
    <row r="78" spans="3:4" ht="12">
      <c r="C78" s="150"/>
      <c r="D78" s="150"/>
    </row>
    <row r="79" spans="3:4" ht="12">
      <c r="C79" s="150"/>
      <c r="D79" s="150"/>
    </row>
    <row r="80" spans="3:4" ht="12">
      <c r="C80" s="150"/>
      <c r="D80" s="150"/>
    </row>
    <row r="81" spans="3:4" ht="12">
      <c r="C81" s="150"/>
      <c r="D81" s="150"/>
    </row>
    <row r="82" spans="3:4" ht="12">
      <c r="C82" s="150"/>
      <c r="D82" s="150"/>
    </row>
    <row r="83" spans="3:4" ht="12">
      <c r="C83" s="150"/>
      <c r="D83" s="150"/>
    </row>
    <row r="84" spans="3:4" ht="12">
      <c r="C84" s="150"/>
      <c r="D84" s="150"/>
    </row>
    <row r="85" spans="3:4" ht="12">
      <c r="C85" s="150"/>
      <c r="D85" s="150"/>
    </row>
    <row r="86" spans="3:4" ht="12">
      <c r="C86" s="150"/>
      <c r="D86" s="150"/>
    </row>
    <row r="87" spans="3:4" ht="12">
      <c r="C87" s="150"/>
      <c r="D87" s="150"/>
    </row>
    <row r="88" spans="3:4" ht="12">
      <c r="C88" s="150"/>
      <c r="D88" s="150"/>
    </row>
    <row r="89" spans="3:4" ht="12">
      <c r="C89" s="150"/>
      <c r="D89" s="150"/>
    </row>
    <row r="90" spans="3:4" ht="12">
      <c r="C90" s="150"/>
      <c r="D90" s="150"/>
    </row>
    <row r="91" spans="3:4" ht="12">
      <c r="C91" s="150"/>
      <c r="D91" s="150"/>
    </row>
    <row r="92" spans="3:4" ht="12">
      <c r="C92" s="150"/>
      <c r="D92" s="150"/>
    </row>
    <row r="93" spans="3:4" ht="12">
      <c r="C93" s="150"/>
      <c r="D93" s="150"/>
    </row>
    <row r="94" spans="3:4" ht="12">
      <c r="C94" s="150"/>
      <c r="D94" s="150"/>
    </row>
    <row r="95" spans="3:4" ht="12">
      <c r="C95" s="150"/>
      <c r="D95" s="150"/>
    </row>
    <row r="96" spans="3:4" ht="12">
      <c r="C96" s="150"/>
      <c r="D96" s="150"/>
    </row>
    <row r="97" spans="3:4" ht="12">
      <c r="C97" s="150"/>
      <c r="D97" s="150"/>
    </row>
    <row r="98" spans="3:4" ht="12">
      <c r="C98" s="150"/>
      <c r="D98" s="150"/>
    </row>
    <row r="99" spans="3:4" ht="12">
      <c r="C99" s="150"/>
      <c r="D99" s="150"/>
    </row>
    <row r="100" spans="3:4" ht="12">
      <c r="C100" s="150"/>
      <c r="D100" s="150"/>
    </row>
    <row r="101" spans="3:4" ht="12">
      <c r="C101" s="150"/>
      <c r="D101" s="150"/>
    </row>
    <row r="102" spans="3:4" ht="12">
      <c r="C102" s="150"/>
      <c r="D102" s="150"/>
    </row>
    <row r="103" spans="3:4" ht="12">
      <c r="C103" s="150"/>
      <c r="D103" s="150"/>
    </row>
    <row r="104" spans="3:4" ht="12">
      <c r="C104" s="150"/>
      <c r="D104" s="150"/>
    </row>
    <row r="105" spans="3:4" ht="12">
      <c r="C105" s="150"/>
      <c r="D105" s="150"/>
    </row>
    <row r="106" spans="3:4" ht="12">
      <c r="C106" s="150"/>
      <c r="D106" s="150"/>
    </row>
    <row r="107" spans="3:4" ht="12">
      <c r="C107" s="150"/>
      <c r="D107" s="150"/>
    </row>
    <row r="108" spans="3:4" ht="12">
      <c r="C108" s="150"/>
      <c r="D108" s="150"/>
    </row>
    <row r="109" spans="3:4" ht="12">
      <c r="C109" s="150"/>
      <c r="D109" s="150"/>
    </row>
    <row r="110" spans="3:4" ht="12">
      <c r="C110" s="150"/>
      <c r="D110" s="150"/>
    </row>
    <row r="111" spans="3:4" ht="12">
      <c r="C111" s="150"/>
      <c r="D111" s="150"/>
    </row>
    <row r="112" spans="3:4" ht="12">
      <c r="C112" s="150"/>
      <c r="D112" s="150"/>
    </row>
    <row r="113" spans="3:4" ht="12">
      <c r="C113" s="150"/>
      <c r="D113" s="150"/>
    </row>
    <row r="114" spans="3:4" ht="12">
      <c r="C114" s="150"/>
      <c r="D114" s="150"/>
    </row>
    <row r="115" spans="3:4" ht="12">
      <c r="C115" s="150"/>
      <c r="D115" s="150"/>
    </row>
    <row r="116" spans="3:4" ht="12">
      <c r="C116" s="150"/>
      <c r="D116" s="150"/>
    </row>
    <row r="117" spans="3:4" ht="12">
      <c r="C117" s="150"/>
      <c r="D117" s="150"/>
    </row>
    <row r="118" spans="3:4" ht="12">
      <c r="C118" s="150"/>
      <c r="D118" s="150"/>
    </row>
    <row r="119" spans="3:4" ht="12">
      <c r="C119" s="150"/>
      <c r="D119" s="150"/>
    </row>
    <row r="120" spans="3:4" ht="12">
      <c r="C120" s="150"/>
      <c r="D120" s="150"/>
    </row>
    <row r="121" spans="3:4" ht="12">
      <c r="C121" s="150"/>
      <c r="D121" s="150"/>
    </row>
    <row r="122" spans="3:4" ht="12">
      <c r="C122" s="150"/>
      <c r="D122" s="150"/>
    </row>
    <row r="123" spans="3:4" ht="12">
      <c r="C123" s="150"/>
      <c r="D123" s="150"/>
    </row>
    <row r="124" spans="3:4" ht="12">
      <c r="C124" s="150"/>
      <c r="D124" s="150"/>
    </row>
    <row r="125" spans="3:4" ht="12">
      <c r="C125" s="150"/>
      <c r="D125" s="150"/>
    </row>
    <row r="126" spans="3:4" ht="12">
      <c r="C126" s="150"/>
      <c r="D126" s="150"/>
    </row>
    <row r="127" spans="3:4" ht="12">
      <c r="C127" s="150"/>
      <c r="D127" s="150"/>
    </row>
    <row r="128" spans="3:4" ht="12">
      <c r="C128" s="150"/>
      <c r="D128" s="150"/>
    </row>
    <row r="129" spans="3:4" ht="12">
      <c r="C129" s="150"/>
      <c r="D129" s="150"/>
    </row>
    <row r="130" spans="3:4" ht="12">
      <c r="C130" s="150"/>
      <c r="D130" s="150"/>
    </row>
    <row r="131" spans="3:4" ht="12">
      <c r="C131" s="150"/>
      <c r="D131" s="150"/>
    </row>
    <row r="132" spans="3:4" ht="12">
      <c r="C132" s="150"/>
      <c r="D132" s="150"/>
    </row>
    <row r="133" spans="3:4" ht="12">
      <c r="C133" s="150"/>
      <c r="D133" s="150"/>
    </row>
    <row r="134" spans="3:4" ht="12">
      <c r="C134" s="150"/>
      <c r="D134" s="150"/>
    </row>
    <row r="135" spans="3:4" ht="12">
      <c r="C135" s="150"/>
      <c r="D135" s="150"/>
    </row>
    <row r="136" spans="3:4" ht="12">
      <c r="C136" s="150"/>
      <c r="D136" s="150"/>
    </row>
    <row r="137" spans="3:4" ht="12">
      <c r="C137" s="150"/>
      <c r="D137" s="150"/>
    </row>
    <row r="138" spans="3:4" ht="12">
      <c r="C138" s="150"/>
      <c r="D138" s="150"/>
    </row>
    <row r="139" spans="3:4" ht="12">
      <c r="C139" s="150"/>
      <c r="D139" s="150"/>
    </row>
    <row r="140" spans="3:4" ht="12">
      <c r="C140" s="150"/>
      <c r="D140" s="150"/>
    </row>
    <row r="141" spans="3:4" ht="12">
      <c r="C141" s="150"/>
      <c r="D141" s="150"/>
    </row>
    <row r="142" spans="3:4" ht="12">
      <c r="C142" s="150"/>
      <c r="D142" s="150"/>
    </row>
    <row r="143" spans="3:4" ht="12">
      <c r="C143" s="150"/>
      <c r="D143" s="150"/>
    </row>
    <row r="144" spans="3:4" ht="12">
      <c r="C144" s="150"/>
      <c r="D144" s="150"/>
    </row>
    <row r="145" spans="3:4" ht="12">
      <c r="C145" s="150"/>
      <c r="D145" s="150"/>
    </row>
    <row r="146" spans="3:4" ht="12">
      <c r="C146" s="150"/>
      <c r="D146" s="150"/>
    </row>
    <row r="147" spans="3:4" ht="12">
      <c r="C147" s="150"/>
      <c r="D147" s="150"/>
    </row>
    <row r="148" spans="3:4" ht="12">
      <c r="C148" s="150"/>
      <c r="D148" s="150"/>
    </row>
    <row r="149" spans="3:4" ht="12">
      <c r="C149" s="150"/>
      <c r="D149" s="150"/>
    </row>
    <row r="150" spans="3:4" ht="12">
      <c r="C150" s="150"/>
      <c r="D150" s="150"/>
    </row>
    <row r="151" spans="3:4" ht="12">
      <c r="C151" s="150"/>
      <c r="D151" s="150"/>
    </row>
    <row r="152" spans="3:4" ht="12">
      <c r="C152" s="150"/>
      <c r="D152" s="150"/>
    </row>
    <row r="153" spans="3:4" ht="12">
      <c r="C153" s="150"/>
      <c r="D153" s="150"/>
    </row>
    <row r="154" spans="3:4" ht="12">
      <c r="C154" s="150"/>
      <c r="D154" s="150"/>
    </row>
    <row r="155" spans="3:4" ht="12">
      <c r="C155" s="150"/>
      <c r="D155" s="150"/>
    </row>
    <row r="156" spans="3:4" ht="12">
      <c r="C156" s="150"/>
      <c r="D156" s="150"/>
    </row>
    <row r="157" spans="3:4" ht="12">
      <c r="C157" s="150"/>
      <c r="D157" s="150"/>
    </row>
    <row r="158" spans="3:4" ht="12">
      <c r="C158" s="150"/>
      <c r="D158" s="150"/>
    </row>
    <row r="159" spans="3:4" ht="12">
      <c r="C159" s="150"/>
      <c r="D159" s="150"/>
    </row>
    <row r="160" spans="3:4" ht="12">
      <c r="C160" s="150"/>
      <c r="D160" s="150"/>
    </row>
    <row r="161" spans="3:4" ht="12">
      <c r="C161" s="150"/>
      <c r="D161" s="150"/>
    </row>
    <row r="162" spans="3:4" ht="12">
      <c r="C162" s="150"/>
      <c r="D162" s="150"/>
    </row>
    <row r="163" spans="3:4" ht="12">
      <c r="C163" s="150"/>
      <c r="D163" s="150"/>
    </row>
    <row r="164" spans="3:4" ht="12">
      <c r="C164" s="150"/>
      <c r="D164" s="150"/>
    </row>
    <row r="165" spans="3:4" ht="12">
      <c r="C165" s="150"/>
      <c r="D165" s="150"/>
    </row>
    <row r="166" spans="3:4" ht="12">
      <c r="C166" s="150"/>
      <c r="D166" s="150"/>
    </row>
    <row r="167" spans="3:4" ht="12">
      <c r="C167" s="150"/>
      <c r="D167" s="150"/>
    </row>
    <row r="168" spans="3:4" ht="12">
      <c r="C168" s="150"/>
      <c r="D168" s="150"/>
    </row>
    <row r="169" spans="3:4" ht="12">
      <c r="C169" s="150"/>
      <c r="D169" s="150"/>
    </row>
    <row r="170" spans="3:4" ht="12">
      <c r="C170" s="150"/>
      <c r="D170" s="150"/>
    </row>
    <row r="171" spans="3:4" ht="12">
      <c r="C171" s="150"/>
      <c r="D171" s="150"/>
    </row>
    <row r="172" spans="3:4" ht="12">
      <c r="C172" s="150"/>
      <c r="D172" s="150"/>
    </row>
    <row r="173" spans="3:4" ht="12">
      <c r="C173" s="150"/>
      <c r="D173" s="150"/>
    </row>
    <row r="174" spans="3:4" ht="12">
      <c r="C174" s="150"/>
      <c r="D174" s="150"/>
    </row>
    <row r="175" spans="3:4" ht="12">
      <c r="C175" s="150"/>
      <c r="D175" s="150"/>
    </row>
    <row r="176" spans="3:4" ht="12">
      <c r="C176" s="150"/>
      <c r="D176" s="150"/>
    </row>
    <row r="177" spans="3:4" ht="12">
      <c r="C177" s="150"/>
      <c r="D177" s="150"/>
    </row>
    <row r="178" spans="3:4" ht="12">
      <c r="C178" s="150"/>
      <c r="D178" s="150"/>
    </row>
    <row r="179" spans="3:4" ht="12">
      <c r="C179" s="150"/>
      <c r="D179" s="150"/>
    </row>
    <row r="180" spans="3:4" ht="12">
      <c r="C180" s="150"/>
      <c r="D180" s="150"/>
    </row>
    <row r="181" spans="3:4" ht="12">
      <c r="C181" s="150"/>
      <c r="D181" s="150"/>
    </row>
    <row r="182" spans="3:4" ht="12">
      <c r="C182" s="150"/>
      <c r="D182" s="150"/>
    </row>
    <row r="183" spans="3:4" ht="12">
      <c r="C183" s="150"/>
      <c r="D183" s="150"/>
    </row>
    <row r="184" spans="3:4" ht="12">
      <c r="C184" s="150"/>
      <c r="D184" s="150"/>
    </row>
    <row r="185" spans="3:4" ht="12">
      <c r="C185" s="150"/>
      <c r="D185" s="150"/>
    </row>
    <row r="186" spans="3:4" ht="12">
      <c r="C186" s="150"/>
      <c r="D186" s="150"/>
    </row>
    <row r="187" spans="3:4" ht="12">
      <c r="C187" s="150"/>
      <c r="D187" s="150"/>
    </row>
    <row r="188" spans="3:4" ht="12">
      <c r="C188" s="150"/>
      <c r="D188" s="150"/>
    </row>
    <row r="189" spans="3:4" ht="12">
      <c r="C189" s="150"/>
      <c r="D189" s="150"/>
    </row>
    <row r="190" spans="3:4" ht="12">
      <c r="C190" s="150"/>
      <c r="D190" s="150"/>
    </row>
    <row r="191" spans="3:4" ht="12">
      <c r="C191" s="150"/>
      <c r="D191" s="150"/>
    </row>
    <row r="192" spans="3:4" ht="12">
      <c r="C192" s="150"/>
      <c r="D192" s="150"/>
    </row>
    <row r="193" spans="3:4" ht="12">
      <c r="C193" s="150"/>
      <c r="D193" s="150"/>
    </row>
    <row r="194" spans="3:4" ht="12">
      <c r="C194" s="150"/>
      <c r="D194" s="150"/>
    </row>
    <row r="195" spans="3:4" ht="12">
      <c r="C195" s="150"/>
      <c r="D195" s="150"/>
    </row>
    <row r="196" spans="3:4" ht="12">
      <c r="C196" s="150"/>
      <c r="D196" s="150"/>
    </row>
    <row r="197" spans="3:4" ht="12">
      <c r="C197" s="150"/>
      <c r="D197" s="150"/>
    </row>
    <row r="198" spans="3:4" ht="12">
      <c r="C198" s="150"/>
      <c r="D198" s="150"/>
    </row>
    <row r="199" spans="3:4" ht="12">
      <c r="C199" s="150"/>
      <c r="D199" s="150"/>
    </row>
    <row r="200" spans="3:4" ht="12">
      <c r="C200" s="150"/>
      <c r="D200" s="150"/>
    </row>
    <row r="201" spans="3:4" ht="12">
      <c r="C201" s="150"/>
      <c r="D201" s="150"/>
    </row>
    <row r="202" spans="3:4" ht="12">
      <c r="C202" s="150"/>
      <c r="D202" s="150"/>
    </row>
    <row r="203" spans="3:4" ht="12">
      <c r="C203" s="150"/>
      <c r="D203" s="150"/>
    </row>
    <row r="204" spans="3:4" ht="12">
      <c r="C204" s="150"/>
      <c r="D204" s="150"/>
    </row>
    <row r="205" spans="3:4" ht="12">
      <c r="C205" s="150"/>
      <c r="D205" s="150"/>
    </row>
    <row r="206" spans="3:4" ht="12">
      <c r="C206" s="150"/>
      <c r="D206" s="150"/>
    </row>
    <row r="207" spans="3:4" ht="12">
      <c r="C207" s="150"/>
      <c r="D207" s="150"/>
    </row>
    <row r="208" spans="3:4" ht="12">
      <c r="C208" s="150"/>
      <c r="D208" s="150"/>
    </row>
    <row r="209" spans="3:4" ht="12">
      <c r="C209" s="150"/>
      <c r="D209" s="150"/>
    </row>
    <row r="210" spans="3:4" ht="12">
      <c r="C210" s="150"/>
      <c r="D210" s="150"/>
    </row>
    <row r="211" spans="3:4" ht="12">
      <c r="C211" s="150"/>
      <c r="D211" s="150"/>
    </row>
    <row r="212" spans="3:4" ht="12">
      <c r="C212" s="150"/>
      <c r="D212" s="150"/>
    </row>
    <row r="213" spans="3:4" ht="12">
      <c r="C213" s="150"/>
      <c r="D213" s="150"/>
    </row>
    <row r="214" spans="3:4" ht="12">
      <c r="C214" s="150"/>
      <c r="D214" s="150"/>
    </row>
    <row r="215" spans="3:4" ht="12">
      <c r="C215" s="150"/>
      <c r="D215" s="150"/>
    </row>
    <row r="216" spans="3:4" ht="12">
      <c r="C216" s="150"/>
      <c r="D216" s="150"/>
    </row>
    <row r="217" spans="3:4" ht="12">
      <c r="C217" s="150"/>
      <c r="D217" s="150"/>
    </row>
    <row r="218" spans="3:4" ht="12">
      <c r="C218" s="150"/>
      <c r="D218" s="150"/>
    </row>
    <row r="219" spans="3:4" ht="12">
      <c r="C219" s="150"/>
      <c r="D219" s="150"/>
    </row>
    <row r="220" spans="3:4" ht="12">
      <c r="C220" s="150"/>
      <c r="D220" s="150"/>
    </row>
    <row r="221" spans="3:4" ht="12">
      <c r="C221" s="150"/>
      <c r="D221" s="150"/>
    </row>
  </sheetData>
  <mergeCells count="13">
    <mergeCell ref="M1:P1"/>
    <mergeCell ref="O9:O10"/>
    <mergeCell ref="P9:P10"/>
    <mergeCell ref="L6:P6"/>
    <mergeCell ref="L39:N39"/>
    <mergeCell ref="F34:H34"/>
    <mergeCell ref="L34:O34"/>
    <mergeCell ref="F3:J3"/>
    <mergeCell ref="F4:J4"/>
    <mergeCell ref="A6:G6"/>
    <mergeCell ref="A9:A10"/>
    <mergeCell ref="A7:D7"/>
    <mergeCell ref="H9:H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5:D18 F15:G18 I15:K18 M15:N18 F26:G27 I26:K27 M26:N27 M24:N24 I24:K24 F24:G24 B24:B27 D24:D27 C24 C26:C27">
      <formula1>0</formula1>
      <formula2>9999999999999990</formula2>
    </dataValidation>
  </dataValidations>
  <printOptions/>
  <pageMargins left="0.28" right="0.2" top="0.51" bottom="0.65" header="0.17" footer="0.21"/>
  <pageSetup horizontalDpi="300" verticalDpi="300" orientation="landscape" r:id="rId1"/>
  <headerFooter alignWithMargins="0">
    <oddFooter>&amp;C&amp;P</oddFooter>
  </headerFooter>
  <ignoredErrors>
    <ignoredError sqref="I2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25">
      <selection activeCell="B63" sqref="B63"/>
    </sheetView>
  </sheetViews>
  <sheetFormatPr defaultColWidth="9.140625" defaultRowHeight="12.75"/>
  <cols>
    <col min="1" max="1" width="33.57421875" style="8" customWidth="1"/>
    <col min="2" max="2" width="10.7109375" style="8" customWidth="1"/>
    <col min="3" max="3" width="9.57421875" style="8" customWidth="1"/>
    <col min="4" max="4" width="9.8515625" style="8" customWidth="1"/>
    <col min="5" max="5" width="10.140625" style="8" customWidth="1"/>
    <col min="6" max="16384" width="9.140625" style="8" customWidth="1"/>
  </cols>
  <sheetData>
    <row r="1" spans="1:7" s="90" customFormat="1" ht="15.75" customHeight="1">
      <c r="A1" s="89"/>
      <c r="B1" s="89"/>
      <c r="C1" s="89"/>
      <c r="D1" s="89"/>
      <c r="E1" s="475" t="s">
        <v>261</v>
      </c>
      <c r="F1" s="475"/>
      <c r="G1" s="475"/>
    </row>
    <row r="2" ht="6.75" customHeight="1"/>
    <row r="3" spans="1:7" ht="15" customHeight="1">
      <c r="A3" s="476" t="s">
        <v>186</v>
      </c>
      <c r="B3" s="476"/>
      <c r="C3" s="476"/>
      <c r="D3" s="476"/>
      <c r="E3" s="476"/>
      <c r="F3" s="476"/>
      <c r="G3" s="476"/>
    </row>
    <row r="4" spans="1:7" ht="14.25" customHeight="1">
      <c r="A4" s="476" t="s">
        <v>187</v>
      </c>
      <c r="B4" s="476"/>
      <c r="C4" s="476"/>
      <c r="D4" s="476"/>
      <c r="E4" s="476"/>
      <c r="F4" s="476"/>
      <c r="G4" s="476"/>
    </row>
    <row r="5" spans="1:5" ht="14.25">
      <c r="A5" s="216"/>
      <c r="B5" s="216"/>
      <c r="C5" s="216"/>
      <c r="D5" s="216"/>
      <c r="E5" s="51"/>
    </row>
    <row r="6" spans="1:5" ht="14.25">
      <c r="A6" s="216"/>
      <c r="B6" s="216"/>
      <c r="C6" s="216"/>
      <c r="D6" s="216"/>
      <c r="E6" s="51"/>
    </row>
    <row r="7" spans="1:5" ht="12.75">
      <c r="A7" s="51"/>
      <c r="B7" s="477"/>
      <c r="C7" s="478"/>
      <c r="D7" s="478"/>
      <c r="E7" s="51"/>
    </row>
    <row r="8" spans="1:7" ht="12.75">
      <c r="A8" s="442" t="s">
        <v>387</v>
      </c>
      <c r="B8" s="442"/>
      <c r="C8" s="442"/>
      <c r="D8" s="470" t="s">
        <v>388</v>
      </c>
      <c r="E8" s="470"/>
      <c r="F8" s="470"/>
      <c r="G8" s="470"/>
    </row>
    <row r="9" spans="1:4" ht="12.75">
      <c r="A9" s="466" t="str">
        <f>'справка № 1ИД-БАЛАНС'!A6</f>
        <v>Отчетен период 31/12/2007 г. </v>
      </c>
      <c r="B9" s="466"/>
      <c r="C9" s="466"/>
      <c r="D9" s="466"/>
    </row>
    <row r="10" ht="12.75">
      <c r="B10" s="53" t="s">
        <v>158</v>
      </c>
    </row>
    <row r="11" spans="1:6" ht="13.5" customHeight="1">
      <c r="A11" s="55" t="s">
        <v>159</v>
      </c>
      <c r="B11" s="54"/>
      <c r="F11" s="133" t="s">
        <v>128</v>
      </c>
    </row>
    <row r="12" spans="1:6" ht="13.5" customHeight="1">
      <c r="A12" s="456" t="s">
        <v>160</v>
      </c>
      <c r="B12" s="456" t="s">
        <v>161</v>
      </c>
      <c r="C12" s="471" t="s">
        <v>162</v>
      </c>
      <c r="D12" s="472"/>
      <c r="E12" s="472"/>
      <c r="F12" s="473" t="s">
        <v>169</v>
      </c>
    </row>
    <row r="13" spans="1:6" ht="25.5">
      <c r="A13" s="456"/>
      <c r="B13" s="456"/>
      <c r="C13" s="12" t="s">
        <v>163</v>
      </c>
      <c r="D13" s="12" t="s">
        <v>164</v>
      </c>
      <c r="E13" s="101" t="s">
        <v>165</v>
      </c>
      <c r="F13" s="474"/>
    </row>
    <row r="14" spans="1:6" s="85" customFormat="1" ht="12.75">
      <c r="A14" s="134" t="s">
        <v>6</v>
      </c>
      <c r="B14" s="101">
        <v>1</v>
      </c>
      <c r="C14" s="101">
        <v>2</v>
      </c>
      <c r="D14" s="101">
        <v>3</v>
      </c>
      <c r="E14" s="134">
        <v>4</v>
      </c>
      <c r="F14" s="134">
        <v>5</v>
      </c>
    </row>
    <row r="15" spans="1:6" ht="12.75">
      <c r="A15" s="102" t="s">
        <v>263</v>
      </c>
      <c r="B15" s="313" t="s">
        <v>158</v>
      </c>
      <c r="C15" s="313" t="s">
        <v>158</v>
      </c>
      <c r="D15" s="313" t="s">
        <v>158</v>
      </c>
      <c r="E15" s="314"/>
      <c r="F15" s="314"/>
    </row>
    <row r="16" spans="1:6" ht="12.75">
      <c r="A16" s="88" t="s">
        <v>264</v>
      </c>
      <c r="B16" s="315" t="s">
        <v>158</v>
      </c>
      <c r="C16" s="316">
        <v>0</v>
      </c>
      <c r="D16" s="316">
        <v>0</v>
      </c>
      <c r="E16" s="317">
        <v>0</v>
      </c>
      <c r="F16" s="318">
        <f aca="true" t="shared" si="0" ref="F16:F21">C16+D16+E16</f>
        <v>0</v>
      </c>
    </row>
    <row r="17" spans="1:6" ht="12.75">
      <c r="A17" s="88" t="s">
        <v>265</v>
      </c>
      <c r="B17" s="315" t="s">
        <v>158</v>
      </c>
      <c r="C17" s="316">
        <v>0</v>
      </c>
      <c r="D17" s="316">
        <v>0</v>
      </c>
      <c r="E17" s="317">
        <v>0</v>
      </c>
      <c r="F17" s="318">
        <f t="shared" si="0"/>
        <v>0</v>
      </c>
    </row>
    <row r="18" spans="1:6" ht="12.75">
      <c r="A18" s="112" t="s">
        <v>266</v>
      </c>
      <c r="B18" s="315" t="s">
        <v>158</v>
      </c>
      <c r="C18" s="316">
        <v>0</v>
      </c>
      <c r="D18" s="316">
        <v>0</v>
      </c>
      <c r="E18" s="317">
        <v>0</v>
      </c>
      <c r="F18" s="318">
        <f t="shared" si="0"/>
        <v>0</v>
      </c>
    </row>
    <row r="19" spans="1:6" ht="12.75">
      <c r="A19" s="88" t="s">
        <v>267</v>
      </c>
      <c r="B19" s="315" t="s">
        <v>158</v>
      </c>
      <c r="C19" s="316">
        <v>0</v>
      </c>
      <c r="D19" s="316">
        <v>0</v>
      </c>
      <c r="E19" s="317">
        <v>0</v>
      </c>
      <c r="F19" s="318">
        <f t="shared" si="0"/>
        <v>0</v>
      </c>
    </row>
    <row r="20" spans="1:6" ht="12.75">
      <c r="A20" s="88" t="s">
        <v>268</v>
      </c>
      <c r="B20" s="315" t="s">
        <v>158</v>
      </c>
      <c r="C20" s="316">
        <v>0</v>
      </c>
      <c r="D20" s="316">
        <v>0</v>
      </c>
      <c r="E20" s="317">
        <v>0</v>
      </c>
      <c r="F20" s="318">
        <f t="shared" si="0"/>
        <v>0</v>
      </c>
    </row>
    <row r="21" spans="1:6" ht="12.75">
      <c r="A21" s="88" t="s">
        <v>269</v>
      </c>
      <c r="B21" s="319"/>
      <c r="C21" s="316">
        <v>0</v>
      </c>
      <c r="D21" s="316">
        <v>0</v>
      </c>
      <c r="E21" s="317">
        <v>0</v>
      </c>
      <c r="F21" s="318">
        <f t="shared" si="0"/>
        <v>0</v>
      </c>
    </row>
    <row r="22" spans="1:6" ht="12.75">
      <c r="A22" s="88" t="s">
        <v>270</v>
      </c>
      <c r="B22" s="202">
        <v>3128</v>
      </c>
      <c r="C22" s="316">
        <v>0</v>
      </c>
      <c r="D22" s="316">
        <f>B22</f>
        <v>3128</v>
      </c>
      <c r="E22" s="317">
        <v>0</v>
      </c>
      <c r="F22" s="318">
        <f>C22+D22+E22</f>
        <v>3128</v>
      </c>
    </row>
    <row r="23" spans="1:6" ht="12.75">
      <c r="A23" s="88" t="s">
        <v>288</v>
      </c>
      <c r="B23" s="202"/>
      <c r="C23" s="202">
        <v>0</v>
      </c>
      <c r="D23" s="202">
        <v>0</v>
      </c>
      <c r="E23" s="317">
        <v>0</v>
      </c>
      <c r="F23" s="318">
        <f aca="true" t="shared" si="1" ref="F23:F30">C23+D23+E23</f>
        <v>0</v>
      </c>
    </row>
    <row r="24" spans="1:6" ht="12.75">
      <c r="A24" s="88" t="s">
        <v>180</v>
      </c>
      <c r="B24" s="202"/>
      <c r="C24" s="202">
        <v>0</v>
      </c>
      <c r="D24" s="202">
        <v>0</v>
      </c>
      <c r="E24" s="317">
        <v>0</v>
      </c>
      <c r="F24" s="318">
        <f t="shared" si="1"/>
        <v>0</v>
      </c>
    </row>
    <row r="25" spans="1:6" ht="12.75">
      <c r="A25" s="88" t="s">
        <v>271</v>
      </c>
      <c r="B25" s="202"/>
      <c r="C25" s="202">
        <v>0</v>
      </c>
      <c r="D25" s="202">
        <v>0</v>
      </c>
      <c r="E25" s="317">
        <v>0</v>
      </c>
      <c r="F25" s="318">
        <f t="shared" si="1"/>
        <v>0</v>
      </c>
    </row>
    <row r="26" spans="1:6" ht="13.5" customHeight="1">
      <c r="A26" s="88" t="s">
        <v>272</v>
      </c>
      <c r="B26" s="202">
        <f>B30</f>
        <v>972101</v>
      </c>
      <c r="C26" s="202">
        <v>0</v>
      </c>
      <c r="D26" s="202">
        <f>B26</f>
        <v>972101</v>
      </c>
      <c r="E26" s="317">
        <v>0</v>
      </c>
      <c r="F26" s="318">
        <f t="shared" si="1"/>
        <v>972101</v>
      </c>
    </row>
    <row r="27" spans="1:6" ht="12.75">
      <c r="A27" s="112" t="s">
        <v>182</v>
      </c>
      <c r="B27" s="202">
        <v>0</v>
      </c>
      <c r="C27" s="202">
        <v>0</v>
      </c>
      <c r="D27" s="202">
        <v>0</v>
      </c>
      <c r="E27" s="317">
        <v>0</v>
      </c>
      <c r="F27" s="318">
        <f t="shared" si="1"/>
        <v>0</v>
      </c>
    </row>
    <row r="28" spans="1:6" ht="12.75">
      <c r="A28" s="112" t="s">
        <v>181</v>
      </c>
      <c r="B28" s="202">
        <v>0</v>
      </c>
      <c r="C28" s="202">
        <v>0</v>
      </c>
      <c r="D28" s="202">
        <v>0</v>
      </c>
      <c r="E28" s="317">
        <v>0</v>
      </c>
      <c r="F28" s="318">
        <f t="shared" si="1"/>
        <v>0</v>
      </c>
    </row>
    <row r="29" spans="1:6" ht="12.75">
      <c r="A29" s="112" t="s">
        <v>183</v>
      </c>
      <c r="B29" s="202">
        <v>0</v>
      </c>
      <c r="C29" s="202">
        <v>0</v>
      </c>
      <c r="D29" s="202">
        <v>0</v>
      </c>
      <c r="E29" s="317">
        <v>0</v>
      </c>
      <c r="F29" s="318">
        <f t="shared" si="1"/>
        <v>0</v>
      </c>
    </row>
    <row r="30" spans="1:6" ht="15.75" customHeight="1">
      <c r="A30" s="112" t="s">
        <v>20</v>
      </c>
      <c r="B30" s="316">
        <v>972101</v>
      </c>
      <c r="C30" s="277">
        <v>0</v>
      </c>
      <c r="D30" s="411">
        <f>B30</f>
        <v>972101</v>
      </c>
      <c r="E30" s="317">
        <v>0</v>
      </c>
      <c r="F30" s="318">
        <f t="shared" si="1"/>
        <v>972101</v>
      </c>
    </row>
    <row r="31" spans="1:6" ht="12.75">
      <c r="A31" s="102" t="s">
        <v>166</v>
      </c>
      <c r="B31" s="320">
        <f>B22+B26</f>
        <v>975229</v>
      </c>
      <c r="C31" s="320">
        <f>C22+C26</f>
        <v>0</v>
      </c>
      <c r="D31" s="320">
        <f>D22+D26</f>
        <v>975229</v>
      </c>
      <c r="E31" s="318">
        <f>E22+E23</f>
        <v>0</v>
      </c>
      <c r="F31" s="318">
        <f>C31+D31+E31</f>
        <v>975229</v>
      </c>
    </row>
    <row r="32" spans="1:6" ht="12.75">
      <c r="A32" s="135"/>
      <c r="B32" s="53"/>
      <c r="C32" s="53"/>
      <c r="D32" s="53"/>
      <c r="E32" s="54"/>
      <c r="F32" s="54"/>
    </row>
    <row r="33" spans="1:7" ht="12.75">
      <c r="A33" s="55" t="s">
        <v>286</v>
      </c>
      <c r="G33" s="84" t="s">
        <v>262</v>
      </c>
    </row>
    <row r="34" spans="1:7" ht="18.75" customHeight="1">
      <c r="A34" s="456" t="s">
        <v>160</v>
      </c>
      <c r="B34" s="456" t="s">
        <v>167</v>
      </c>
      <c r="C34" s="456" t="s">
        <v>168</v>
      </c>
      <c r="D34" s="456"/>
      <c r="E34" s="456"/>
      <c r="F34" s="456"/>
      <c r="G34" s="456" t="s">
        <v>169</v>
      </c>
    </row>
    <row r="35" spans="1:7" ht="9.75" customHeight="1">
      <c r="A35" s="456"/>
      <c r="B35" s="456"/>
      <c r="C35" s="456"/>
      <c r="D35" s="456"/>
      <c r="E35" s="456"/>
      <c r="F35" s="456"/>
      <c r="G35" s="456"/>
    </row>
    <row r="36" spans="1:7" ht="27" customHeight="1">
      <c r="A36" s="456"/>
      <c r="B36" s="456"/>
      <c r="C36" s="97" t="s">
        <v>163</v>
      </c>
      <c r="D36" s="97" t="s">
        <v>170</v>
      </c>
      <c r="E36" s="97" t="s">
        <v>171</v>
      </c>
      <c r="F36" s="97" t="s">
        <v>172</v>
      </c>
      <c r="G36" s="456"/>
    </row>
    <row r="37" spans="1:7" s="60" customFormat="1" ht="12.75">
      <c r="A37" s="101" t="s">
        <v>6</v>
      </c>
      <c r="B37" s="101">
        <v>1</v>
      </c>
      <c r="C37" s="136">
        <v>2</v>
      </c>
      <c r="D37" s="136">
        <v>3</v>
      </c>
      <c r="E37" s="101">
        <v>4</v>
      </c>
      <c r="F37" s="101">
        <v>5</v>
      </c>
      <c r="G37" s="92">
        <v>6</v>
      </c>
    </row>
    <row r="38" spans="1:7" s="52" customFormat="1" ht="12.75">
      <c r="A38" s="102" t="s">
        <v>273</v>
      </c>
      <c r="B38" s="211" t="s">
        <v>158</v>
      </c>
      <c r="C38" s="211" t="s">
        <v>158</v>
      </c>
      <c r="D38" s="211" t="s">
        <v>158</v>
      </c>
      <c r="E38" s="211" t="s">
        <v>158</v>
      </c>
      <c r="F38" s="219"/>
      <c r="G38" s="219"/>
    </row>
    <row r="39" spans="1:7" ht="12.75">
      <c r="A39" s="112" t="s">
        <v>274</v>
      </c>
      <c r="B39" s="210"/>
      <c r="C39" s="210"/>
      <c r="D39" s="210"/>
      <c r="E39" s="210"/>
      <c r="F39" s="206"/>
      <c r="G39" s="206"/>
    </row>
    <row r="40" spans="1:7" ht="12.75">
      <c r="A40" s="88" t="s">
        <v>368</v>
      </c>
      <c r="D40" s="210" t="s">
        <v>158</v>
      </c>
      <c r="E40" s="210" t="s">
        <v>158</v>
      </c>
      <c r="F40" s="206"/>
      <c r="G40" s="206"/>
    </row>
    <row r="41" spans="1:7" ht="12.75">
      <c r="A41" s="112" t="s">
        <v>282</v>
      </c>
      <c r="B41" s="210"/>
      <c r="C41" s="210" t="s">
        <v>158</v>
      </c>
      <c r="D41" s="210" t="s">
        <v>158</v>
      </c>
      <c r="E41" s="210" t="s">
        <v>158</v>
      </c>
      <c r="F41" s="206"/>
      <c r="G41" s="206"/>
    </row>
    <row r="42" spans="1:7" ht="12.75">
      <c r="A42" s="88" t="s">
        <v>275</v>
      </c>
      <c r="D42" s="210" t="s">
        <v>158</v>
      </c>
      <c r="E42" s="210" t="s">
        <v>158</v>
      </c>
      <c r="F42" s="206"/>
      <c r="G42" s="206"/>
    </row>
    <row r="43" spans="1:7" ht="15" customHeight="1">
      <c r="A43" s="112" t="s">
        <v>276</v>
      </c>
      <c r="B43" s="210" t="s">
        <v>158</v>
      </c>
      <c r="C43" s="210" t="s">
        <v>158</v>
      </c>
      <c r="D43" s="210" t="s">
        <v>158</v>
      </c>
      <c r="E43" s="210" t="s">
        <v>158</v>
      </c>
      <c r="F43" s="206"/>
      <c r="G43" s="206"/>
    </row>
    <row r="44" spans="1:7" ht="12.75">
      <c r="A44" s="88" t="s">
        <v>277</v>
      </c>
      <c r="B44" s="208"/>
      <c r="C44" s="208"/>
      <c r="D44" s="208" t="s">
        <v>158</v>
      </c>
      <c r="E44" s="208"/>
      <c r="F44" s="209"/>
      <c r="G44" s="209"/>
    </row>
    <row r="45" spans="1:7" ht="12.75">
      <c r="A45" s="88" t="s">
        <v>289</v>
      </c>
      <c r="B45" s="208"/>
      <c r="C45" s="208"/>
      <c r="D45" s="208"/>
      <c r="E45" s="208"/>
      <c r="F45" s="209"/>
      <c r="G45" s="209"/>
    </row>
    <row r="46" spans="1:7" ht="12.75">
      <c r="A46" s="88" t="s">
        <v>180</v>
      </c>
      <c r="B46" s="208"/>
      <c r="C46" s="208"/>
      <c r="D46" s="208"/>
      <c r="E46" s="208"/>
      <c r="F46" s="209"/>
      <c r="G46" s="248"/>
    </row>
    <row r="47" spans="1:7" ht="12.75">
      <c r="A47" s="88" t="s">
        <v>184</v>
      </c>
      <c r="B47" s="208"/>
      <c r="C47" s="208"/>
      <c r="D47" s="208" t="s">
        <v>158</v>
      </c>
      <c r="E47" s="208" t="s">
        <v>158</v>
      </c>
      <c r="F47" s="209"/>
      <c r="G47" s="209"/>
    </row>
    <row r="48" spans="1:7" ht="12.75">
      <c r="A48" s="53"/>
      <c r="B48" s="53"/>
      <c r="C48" s="53"/>
      <c r="D48" s="53"/>
      <c r="E48" s="53"/>
      <c r="F48" s="54"/>
      <c r="G48" s="54"/>
    </row>
    <row r="49" spans="1:7" ht="12.75">
      <c r="A49" s="53"/>
      <c r="B49" s="238"/>
      <c r="C49" s="238"/>
      <c r="D49" s="238"/>
      <c r="E49" s="238"/>
      <c r="F49" s="239"/>
      <c r="G49" s="239"/>
    </row>
    <row r="50" spans="1:7" ht="12.75">
      <c r="A50" s="53"/>
      <c r="B50" s="238"/>
      <c r="C50" s="238"/>
      <c r="D50" s="238"/>
      <c r="E50" s="238"/>
      <c r="F50" s="239"/>
      <c r="G50" s="239"/>
    </row>
    <row r="51" spans="1:7" ht="12.75">
      <c r="A51" s="53"/>
      <c r="B51" s="238"/>
      <c r="C51" s="238"/>
      <c r="D51" s="238"/>
      <c r="E51" s="238"/>
      <c r="F51" s="239"/>
      <c r="G51" s="239"/>
    </row>
    <row r="52" spans="1:7" ht="12.75">
      <c r="A52" s="53"/>
      <c r="B52" s="238"/>
      <c r="C52" s="238"/>
      <c r="D52" s="238"/>
      <c r="E52" s="238"/>
      <c r="F52" s="239"/>
      <c r="G52" s="239"/>
    </row>
    <row r="53" spans="1:7" ht="12.75">
      <c r="A53" s="53"/>
      <c r="B53" s="238"/>
      <c r="C53" s="238"/>
      <c r="D53" s="238"/>
      <c r="E53" s="238"/>
      <c r="F53" s="239"/>
      <c r="G53" s="239"/>
    </row>
    <row r="54" spans="1:7" ht="12.75">
      <c r="A54" s="53"/>
      <c r="B54" s="238"/>
      <c r="C54" s="238"/>
      <c r="D54" s="238"/>
      <c r="E54" s="238"/>
      <c r="F54" s="239"/>
      <c r="G54" s="239"/>
    </row>
    <row r="55" spans="1:7" ht="12.75">
      <c r="A55" s="53"/>
      <c r="B55" s="53"/>
      <c r="C55" s="53"/>
      <c r="D55" s="53"/>
      <c r="E55" s="53"/>
      <c r="F55" s="54"/>
      <c r="G55" s="54"/>
    </row>
    <row r="56" spans="1:7" ht="12.75">
      <c r="A56" s="53"/>
      <c r="B56" s="53"/>
      <c r="C56" s="53"/>
      <c r="D56" s="53"/>
      <c r="E56" s="53"/>
      <c r="F56" s="54"/>
      <c r="G56" s="54"/>
    </row>
    <row r="57" spans="1:7" s="52" customFormat="1" ht="12.75">
      <c r="A57" s="101" t="s">
        <v>6</v>
      </c>
      <c r="B57" s="101">
        <v>1</v>
      </c>
      <c r="C57" s="136">
        <v>2</v>
      </c>
      <c r="D57" s="136">
        <v>3</v>
      </c>
      <c r="E57" s="101">
        <v>4</v>
      </c>
      <c r="F57" s="101">
        <v>5</v>
      </c>
      <c r="G57" s="103">
        <v>6</v>
      </c>
    </row>
    <row r="58" spans="1:7" ht="25.5">
      <c r="A58" s="88" t="s">
        <v>278</v>
      </c>
      <c r="B58" s="208"/>
      <c r="C58" s="208"/>
      <c r="D58" s="208"/>
      <c r="E58" s="208"/>
      <c r="F58" s="209"/>
      <c r="G58" s="209"/>
    </row>
    <row r="59" spans="1:7" ht="25.5">
      <c r="A59" s="88" t="s">
        <v>385</v>
      </c>
      <c r="B59" s="208">
        <v>263401</v>
      </c>
      <c r="C59" s="208">
        <f>B59</f>
        <v>263401</v>
      </c>
      <c r="D59" s="208"/>
      <c r="E59" s="208"/>
      <c r="F59" s="209"/>
      <c r="G59" s="248">
        <f>C59</f>
        <v>263401</v>
      </c>
    </row>
    <row r="60" spans="1:7" ht="25.5">
      <c r="A60" s="88" t="s">
        <v>279</v>
      </c>
      <c r="B60" s="208">
        <v>0</v>
      </c>
      <c r="C60" s="208">
        <f>B60</f>
        <v>0</v>
      </c>
      <c r="D60" s="208"/>
      <c r="E60" s="208"/>
      <c r="F60" s="209"/>
      <c r="G60" s="248">
        <f>C60</f>
        <v>0</v>
      </c>
    </row>
    <row r="61" spans="1:7" ht="12.75">
      <c r="A61" s="88" t="s">
        <v>280</v>
      </c>
      <c r="B61" s="212">
        <v>6545</v>
      </c>
      <c r="C61" s="208">
        <f>B61</f>
        <v>6545</v>
      </c>
      <c r="D61" s="208"/>
      <c r="E61" s="208"/>
      <c r="F61" s="209"/>
      <c r="G61" s="248">
        <f>C61</f>
        <v>6545</v>
      </c>
    </row>
    <row r="62" spans="1:7" ht="25.5">
      <c r="A62" s="88" t="s">
        <v>290</v>
      </c>
      <c r="B62" s="212">
        <v>672</v>
      </c>
      <c r="C62" s="212">
        <f>B62</f>
        <v>672</v>
      </c>
      <c r="D62" s="208"/>
      <c r="E62" s="208"/>
      <c r="F62" s="209"/>
      <c r="G62" s="248">
        <f>C62</f>
        <v>672</v>
      </c>
    </row>
    <row r="63" spans="1:7" ht="12.75">
      <c r="A63" s="88" t="s">
        <v>281</v>
      </c>
      <c r="B63" s="208" t="s">
        <v>158</v>
      </c>
      <c r="C63" s="208" t="s">
        <v>158</v>
      </c>
      <c r="D63" s="208" t="s">
        <v>158</v>
      </c>
      <c r="E63" s="208" t="s">
        <v>158</v>
      </c>
      <c r="F63" s="209"/>
      <c r="G63" s="209"/>
    </row>
    <row r="64" spans="1:7" ht="13.5" customHeight="1">
      <c r="A64" s="102" t="s">
        <v>185</v>
      </c>
      <c r="B64" s="248">
        <f>B44+B45+B58+B60+B62+B61+B59</f>
        <v>270618</v>
      </c>
      <c r="C64" s="248">
        <f>C44+C45+C58+C60+C62+C61+C59</f>
        <v>270618</v>
      </c>
      <c r="D64" s="249"/>
      <c r="E64" s="249"/>
      <c r="F64" s="248"/>
      <c r="G64" s="248">
        <f>C64+D64+E64</f>
        <v>270618</v>
      </c>
    </row>
    <row r="65" ht="12.75">
      <c r="A65" s="53"/>
    </row>
    <row r="66" ht="12.75">
      <c r="A66" s="53"/>
    </row>
    <row r="67" ht="12.75">
      <c r="A67" s="53"/>
    </row>
    <row r="68" spans="1:5" ht="13.5" customHeight="1">
      <c r="A68" s="55" t="s">
        <v>287</v>
      </c>
      <c r="B68" s="55"/>
      <c r="E68" s="137" t="s">
        <v>128</v>
      </c>
    </row>
    <row r="69" spans="1:5" s="86" customFormat="1" ht="35.25" customHeight="1">
      <c r="A69" s="97" t="s">
        <v>160</v>
      </c>
      <c r="B69" s="97" t="s">
        <v>173</v>
      </c>
      <c r="C69" s="97" t="s">
        <v>174</v>
      </c>
      <c r="D69" s="97" t="s">
        <v>175</v>
      </c>
      <c r="E69" s="97" t="s">
        <v>176</v>
      </c>
    </row>
    <row r="70" spans="1:6" s="60" customFormat="1" ht="12.75">
      <c r="A70" s="101" t="s">
        <v>6</v>
      </c>
      <c r="B70" s="101">
        <v>1</v>
      </c>
      <c r="C70" s="101">
        <v>2</v>
      </c>
      <c r="D70" s="101">
        <v>3</v>
      </c>
      <c r="E70" s="101">
        <v>4</v>
      </c>
      <c r="F70" s="52"/>
    </row>
    <row r="71" spans="1:5" ht="12.75">
      <c r="A71" s="88" t="s">
        <v>283</v>
      </c>
      <c r="B71" s="88" t="s">
        <v>158</v>
      </c>
      <c r="C71" s="88" t="s">
        <v>158</v>
      </c>
      <c r="D71" s="88" t="s">
        <v>158</v>
      </c>
      <c r="E71" s="88"/>
    </row>
    <row r="72" spans="1:5" ht="25.5">
      <c r="A72" s="88" t="s">
        <v>284</v>
      </c>
      <c r="B72" s="88" t="s">
        <v>158</v>
      </c>
      <c r="C72" s="88" t="s">
        <v>158</v>
      </c>
      <c r="D72" s="88" t="s">
        <v>158</v>
      </c>
      <c r="E72" s="88"/>
    </row>
    <row r="73" spans="1:5" ht="12.75">
      <c r="A73" s="88" t="s">
        <v>285</v>
      </c>
      <c r="B73" s="88" t="s">
        <v>158</v>
      </c>
      <c r="C73" s="88" t="s">
        <v>158</v>
      </c>
      <c r="D73" s="88" t="s">
        <v>158</v>
      </c>
      <c r="E73" s="88"/>
    </row>
    <row r="74" spans="1:6" ht="12.75">
      <c r="A74" s="102" t="s">
        <v>177</v>
      </c>
      <c r="B74" s="88" t="s">
        <v>158</v>
      </c>
      <c r="C74" s="88" t="s">
        <v>158</v>
      </c>
      <c r="D74" s="88" t="s">
        <v>158</v>
      </c>
      <c r="E74" s="88"/>
      <c r="F74" s="54"/>
    </row>
    <row r="75" spans="1:6" ht="27" customHeight="1">
      <c r="A75" s="468" t="s">
        <v>369</v>
      </c>
      <c r="B75" s="469"/>
      <c r="C75" s="469"/>
      <c r="D75" s="469"/>
      <c r="E75" s="469"/>
      <c r="F75" s="87"/>
    </row>
    <row r="79" spans="1:7" ht="12.75">
      <c r="A79" s="8" t="str">
        <f>'справка № 1ИД-БАЛАНС'!A60</f>
        <v>Дата  31/12/2007 г. </v>
      </c>
      <c r="B79" s="441" t="s">
        <v>178</v>
      </c>
      <c r="C79" s="441"/>
      <c r="D79" s="441" t="s">
        <v>179</v>
      </c>
      <c r="E79" s="441"/>
      <c r="F79" s="441"/>
      <c r="G79" s="441"/>
    </row>
    <row r="80" spans="2:7" ht="12.75">
      <c r="B80" s="441" t="s">
        <v>389</v>
      </c>
      <c r="C80" s="441"/>
      <c r="D80" s="441"/>
      <c r="E80" s="441" t="s">
        <v>554</v>
      </c>
      <c r="F80" s="441"/>
      <c r="G80" s="441"/>
    </row>
    <row r="84" spans="5:7" ht="12.75">
      <c r="E84" s="441" t="s">
        <v>541</v>
      </c>
      <c r="F84" s="441"/>
      <c r="G84" s="441"/>
    </row>
  </sheetData>
  <mergeCells count="21">
    <mergeCell ref="E1:G1"/>
    <mergeCell ref="A3:G3"/>
    <mergeCell ref="A4:G4"/>
    <mergeCell ref="B7:D7"/>
    <mergeCell ref="D8:G8"/>
    <mergeCell ref="A8:C8"/>
    <mergeCell ref="C12:E12"/>
    <mergeCell ref="F12:F13"/>
    <mergeCell ref="B12:B13"/>
    <mergeCell ref="A12:A13"/>
    <mergeCell ref="A9:D9"/>
    <mergeCell ref="C34:F35"/>
    <mergeCell ref="G34:G36"/>
    <mergeCell ref="B79:C79"/>
    <mergeCell ref="A75:E75"/>
    <mergeCell ref="A34:A36"/>
    <mergeCell ref="B34:B36"/>
    <mergeCell ref="E84:G84"/>
    <mergeCell ref="B80:D80"/>
    <mergeCell ref="E80:G80"/>
    <mergeCell ref="D79:G79"/>
  </mergeCells>
  <printOptions/>
  <pageMargins left="0.6" right="0.57" top="0.55" bottom="0.63" header="0.26" footer="0.5"/>
  <pageSetup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200"/>
  <sheetViews>
    <sheetView zoomScale="85" zoomScaleNormal="85" workbookViewId="0" topLeftCell="A127">
      <selection activeCell="R102" sqref="R102"/>
    </sheetView>
  </sheetViews>
  <sheetFormatPr defaultColWidth="9.140625" defaultRowHeight="12.75"/>
  <cols>
    <col min="1" max="1" width="16.00390625" style="8" customWidth="1"/>
    <col min="2" max="2" width="15.140625" style="8" customWidth="1"/>
    <col min="3" max="3" width="8.7109375" style="8" customWidth="1"/>
    <col min="4" max="4" width="6.57421875" style="8" customWidth="1"/>
    <col min="5" max="5" width="5.8515625" style="8" customWidth="1"/>
    <col min="6" max="6" width="13.28125" style="8" customWidth="1"/>
    <col min="7" max="7" width="9.421875" style="8" customWidth="1"/>
    <col min="8" max="8" width="5.8515625" style="8" customWidth="1"/>
    <col min="9" max="9" width="5.7109375" style="8" customWidth="1"/>
    <col min="10" max="10" width="9.8515625" style="124" customWidth="1"/>
    <col min="11" max="11" width="10.00390625" style="327" customWidth="1"/>
    <col min="12" max="12" width="10.28125" style="327" bestFit="1" customWidth="1"/>
    <col min="13" max="13" width="6.57421875" style="327" customWidth="1"/>
    <col min="14" max="14" width="6.140625" style="124" customWidth="1"/>
    <col min="15" max="15" width="10.421875" style="124" customWidth="1"/>
    <col min="16" max="16" width="7.140625" style="8" customWidth="1"/>
    <col min="17" max="17" width="0.42578125" style="8" hidden="1" customWidth="1"/>
    <col min="18" max="18" width="9.140625" style="8" customWidth="1"/>
    <col min="19" max="19" width="15.57421875" style="8" bestFit="1" customWidth="1"/>
    <col min="20" max="20" width="10.7109375" style="8" customWidth="1"/>
    <col min="21" max="16384" width="9.140625" style="8" customWidth="1"/>
  </cols>
  <sheetData>
    <row r="1" spans="3:17" ht="24.75" customHeight="1">
      <c r="C1" s="51"/>
      <c r="D1" s="51"/>
      <c r="E1" s="51"/>
      <c r="F1" s="51"/>
      <c r="G1" s="51"/>
      <c r="H1" s="51"/>
      <c r="I1" s="51"/>
      <c r="J1" s="327"/>
      <c r="M1" s="486" t="s">
        <v>307</v>
      </c>
      <c r="N1" s="486"/>
      <c r="O1" s="486"/>
      <c r="P1" s="487"/>
      <c r="Q1" s="51"/>
    </row>
    <row r="2" spans="1:15" s="51" customFormat="1" ht="14.25">
      <c r="A2" s="61"/>
      <c r="B2" s="61"/>
      <c r="C2" s="61"/>
      <c r="D2" s="61"/>
      <c r="E2" s="61"/>
      <c r="F2" s="182"/>
      <c r="G2" s="190"/>
      <c r="H2" s="182" t="s">
        <v>186</v>
      </c>
      <c r="I2" s="190"/>
      <c r="J2" s="328"/>
      <c r="K2" s="328"/>
      <c r="L2" s="328"/>
      <c r="M2" s="344"/>
      <c r="N2" s="344"/>
      <c r="O2" s="344"/>
    </row>
    <row r="3" spans="1:16" s="51" customFormat="1" ht="14.25">
      <c r="A3" s="93"/>
      <c r="B3" s="93"/>
      <c r="C3" s="93"/>
      <c r="D3" s="93"/>
      <c r="E3" s="93"/>
      <c r="F3" s="82"/>
      <c r="G3" s="488" t="s">
        <v>370</v>
      </c>
      <c r="H3" s="489"/>
      <c r="I3" s="489"/>
      <c r="J3" s="325"/>
      <c r="K3" s="325"/>
      <c r="L3" s="325"/>
      <c r="M3" s="325"/>
      <c r="N3" s="325"/>
      <c r="O3" s="325"/>
      <c r="P3" s="57"/>
    </row>
    <row r="4" spans="1:16" s="51" customFormat="1" ht="14.25">
      <c r="A4" s="61"/>
      <c r="B4" s="61"/>
      <c r="C4" s="61"/>
      <c r="D4" s="61"/>
      <c r="E4" s="61"/>
      <c r="F4" s="61"/>
      <c r="G4" s="61"/>
      <c r="H4" s="61"/>
      <c r="I4" s="61"/>
      <c r="J4" s="325"/>
      <c r="K4" s="325"/>
      <c r="L4" s="325"/>
      <c r="M4" s="325"/>
      <c r="N4" s="325"/>
      <c r="O4" s="325"/>
      <c r="P4" s="57"/>
    </row>
    <row r="5" spans="1:18" s="51" customFormat="1" ht="15" customHeight="1">
      <c r="A5" s="490" t="s">
        <v>387</v>
      </c>
      <c r="B5" s="490"/>
      <c r="C5" s="490"/>
      <c r="D5" s="490"/>
      <c r="E5" s="490"/>
      <c r="F5" s="490"/>
      <c r="G5" s="63"/>
      <c r="H5" s="63"/>
      <c r="I5" s="63"/>
      <c r="J5" s="329"/>
      <c r="K5" s="387"/>
      <c r="L5" s="388"/>
      <c r="M5" s="427" t="s">
        <v>388</v>
      </c>
      <c r="N5" s="427"/>
      <c r="O5" s="427"/>
      <c r="P5" s="427"/>
      <c r="Q5" s="191"/>
      <c r="R5" s="191"/>
    </row>
    <row r="6" spans="1:16" s="51" customFormat="1" ht="12.75">
      <c r="A6" s="466" t="str">
        <f>'справка № 1ИД-БАЛАНС'!A6</f>
        <v>Отчетен период 31/12/2007 г. </v>
      </c>
      <c r="B6" s="466"/>
      <c r="C6" s="466"/>
      <c r="D6" s="466"/>
      <c r="E6" s="57"/>
      <c r="F6" s="57"/>
      <c r="G6" s="57"/>
      <c r="H6" s="57"/>
      <c r="I6" s="57"/>
      <c r="J6" s="325"/>
      <c r="K6" s="325"/>
      <c r="L6" s="325"/>
      <c r="M6" s="325"/>
      <c r="N6" s="325"/>
      <c r="O6" s="325"/>
      <c r="P6" s="57"/>
    </row>
    <row r="7" spans="1:16" s="51" customFormat="1" ht="12.75">
      <c r="A7" s="64"/>
      <c r="B7" s="57"/>
      <c r="C7" s="57"/>
      <c r="D7" s="57"/>
      <c r="E7" s="57"/>
      <c r="F7" s="57"/>
      <c r="G7" s="57"/>
      <c r="H7" s="57"/>
      <c r="I7" s="57"/>
      <c r="J7" s="325"/>
      <c r="K7" s="325"/>
      <c r="L7" s="325"/>
      <c r="M7" s="325"/>
      <c r="N7" s="325"/>
      <c r="O7" s="325"/>
      <c r="P7" s="57"/>
    </row>
    <row r="8" spans="1:16" ht="12.75">
      <c r="A8" s="59"/>
      <c r="B8" s="54"/>
      <c r="C8" s="58"/>
      <c r="D8" s="59"/>
      <c r="E8" s="59"/>
      <c r="F8" s="59"/>
      <c r="G8" s="59"/>
      <c r="H8" s="59"/>
      <c r="I8" s="62"/>
      <c r="J8" s="330" t="s">
        <v>158</v>
      </c>
      <c r="K8" s="330"/>
      <c r="L8" s="330"/>
      <c r="M8" s="330"/>
      <c r="N8" s="346"/>
      <c r="P8" s="94" t="s">
        <v>128</v>
      </c>
    </row>
    <row r="9" spans="1:17" s="21" customFormat="1" ht="26.25" customHeight="1">
      <c r="A9" s="456" t="s">
        <v>160</v>
      </c>
      <c r="B9" s="456" t="s">
        <v>188</v>
      </c>
      <c r="C9" s="456"/>
      <c r="D9" s="456"/>
      <c r="E9" s="456"/>
      <c r="F9" s="456"/>
      <c r="G9" s="456"/>
      <c r="H9" s="456"/>
      <c r="I9" s="456"/>
      <c r="J9" s="483" t="s">
        <v>189</v>
      </c>
      <c r="K9" s="483"/>
      <c r="L9" s="483"/>
      <c r="M9" s="483"/>
      <c r="N9" s="483"/>
      <c r="O9" s="483"/>
      <c r="P9" s="456" t="s">
        <v>218</v>
      </c>
      <c r="Q9" s="481"/>
    </row>
    <row r="10" spans="1:17" s="21" customFormat="1" ht="12.75" customHeight="1">
      <c r="A10" s="457"/>
      <c r="B10" s="456" t="s">
        <v>204</v>
      </c>
      <c r="C10" s="483" t="s">
        <v>190</v>
      </c>
      <c r="D10" s="483" t="s">
        <v>191</v>
      </c>
      <c r="E10" s="483" t="s">
        <v>192</v>
      </c>
      <c r="F10" s="483" t="s">
        <v>379</v>
      </c>
      <c r="G10" s="483" t="s">
        <v>202</v>
      </c>
      <c r="H10" s="483" t="s">
        <v>201</v>
      </c>
      <c r="I10" s="483" t="s">
        <v>203</v>
      </c>
      <c r="J10" s="483" t="s">
        <v>210</v>
      </c>
      <c r="K10" s="491" t="s">
        <v>209</v>
      </c>
      <c r="L10" s="491"/>
      <c r="M10" s="491"/>
      <c r="N10" s="491"/>
      <c r="O10" s="483" t="s">
        <v>211</v>
      </c>
      <c r="P10" s="456"/>
      <c r="Q10" s="482"/>
    </row>
    <row r="11" spans="1:17" s="21" customFormat="1" ht="25.5" customHeight="1">
      <c r="A11" s="457"/>
      <c r="B11" s="456"/>
      <c r="C11" s="483"/>
      <c r="D11" s="483"/>
      <c r="E11" s="483"/>
      <c r="F11" s="483"/>
      <c r="G11" s="483"/>
      <c r="H11" s="483"/>
      <c r="I11" s="483"/>
      <c r="J11" s="483"/>
      <c r="K11" s="483" t="s">
        <v>193</v>
      </c>
      <c r="L11" s="483"/>
      <c r="M11" s="483" t="s">
        <v>194</v>
      </c>
      <c r="N11" s="483"/>
      <c r="O11" s="483"/>
      <c r="P11" s="456"/>
      <c r="Q11" s="482"/>
    </row>
    <row r="12" spans="1:17" s="21" customFormat="1" ht="8.25" customHeight="1">
      <c r="A12" s="457"/>
      <c r="B12" s="456"/>
      <c r="C12" s="483"/>
      <c r="D12" s="483"/>
      <c r="E12" s="483"/>
      <c r="F12" s="483"/>
      <c r="G12" s="483"/>
      <c r="H12" s="483"/>
      <c r="I12" s="483"/>
      <c r="J12" s="483"/>
      <c r="K12" s="484"/>
      <c r="L12" s="484"/>
      <c r="M12" s="484"/>
      <c r="N12" s="484"/>
      <c r="O12" s="483"/>
      <c r="P12" s="456"/>
      <c r="Q12" s="482"/>
    </row>
    <row r="13" spans="1:17" s="21" customFormat="1" ht="70.5" customHeight="1">
      <c r="A13" s="457"/>
      <c r="B13" s="456"/>
      <c r="C13" s="485"/>
      <c r="D13" s="485"/>
      <c r="E13" s="483"/>
      <c r="F13" s="485"/>
      <c r="G13" s="483"/>
      <c r="H13" s="483"/>
      <c r="I13" s="483"/>
      <c r="J13" s="485"/>
      <c r="K13" s="196" t="s">
        <v>109</v>
      </c>
      <c r="L13" s="196" t="s">
        <v>110</v>
      </c>
      <c r="M13" s="196" t="s">
        <v>109</v>
      </c>
      <c r="N13" s="196" t="s">
        <v>110</v>
      </c>
      <c r="O13" s="483"/>
      <c r="P13" s="456"/>
      <c r="Q13" s="482"/>
    </row>
    <row r="14" spans="1:16" s="192" customFormat="1" ht="17.25" customHeight="1">
      <c r="A14" s="97" t="s">
        <v>6</v>
      </c>
      <c r="B14" s="97">
        <v>1</v>
      </c>
      <c r="C14" s="97">
        <v>2</v>
      </c>
      <c r="D14" s="97">
        <v>3</v>
      </c>
      <c r="E14" s="183">
        <v>4</v>
      </c>
      <c r="F14" s="97">
        <v>5</v>
      </c>
      <c r="G14" s="183">
        <v>6</v>
      </c>
      <c r="H14" s="183">
        <v>7</v>
      </c>
      <c r="I14" s="183">
        <v>8</v>
      </c>
      <c r="J14" s="183">
        <v>10</v>
      </c>
      <c r="K14" s="183" t="s">
        <v>205</v>
      </c>
      <c r="L14" s="183" t="s">
        <v>206</v>
      </c>
      <c r="M14" s="183" t="s">
        <v>207</v>
      </c>
      <c r="N14" s="183" t="s">
        <v>208</v>
      </c>
      <c r="O14" s="183">
        <v>13</v>
      </c>
      <c r="P14" s="183">
        <v>14</v>
      </c>
    </row>
    <row r="15" spans="1:16" s="21" customFormat="1" ht="25.5" customHeight="1">
      <c r="A15" s="102" t="s">
        <v>291</v>
      </c>
      <c r="B15" s="184"/>
      <c r="C15" s="88" t="s">
        <v>158</v>
      </c>
      <c r="D15" s="88" t="s">
        <v>158</v>
      </c>
      <c r="E15" s="88"/>
      <c r="F15" s="88" t="s">
        <v>158</v>
      </c>
      <c r="G15" s="88"/>
      <c r="H15" s="88"/>
      <c r="I15" s="88"/>
      <c r="J15" s="112" t="s">
        <v>158</v>
      </c>
      <c r="K15" s="112" t="s">
        <v>158</v>
      </c>
      <c r="L15" s="112"/>
      <c r="M15" s="112"/>
      <c r="N15" s="112" t="s">
        <v>158</v>
      </c>
      <c r="O15" s="112" t="s">
        <v>158</v>
      </c>
      <c r="P15" s="10"/>
    </row>
    <row r="16" spans="1:16" s="21" customFormat="1" ht="18" customHeight="1">
      <c r="A16" s="185" t="s">
        <v>384</v>
      </c>
      <c r="B16" s="88"/>
      <c r="C16" s="88" t="s">
        <v>158</v>
      </c>
      <c r="D16" s="88" t="s">
        <v>158</v>
      </c>
      <c r="E16" s="88"/>
      <c r="F16" s="88" t="s">
        <v>158</v>
      </c>
      <c r="G16" s="88"/>
      <c r="H16" s="88"/>
      <c r="I16" s="88"/>
      <c r="J16" s="112" t="s">
        <v>158</v>
      </c>
      <c r="K16" s="112" t="s">
        <v>158</v>
      </c>
      <c r="L16" s="112"/>
      <c r="M16" s="112"/>
      <c r="N16" s="112" t="s">
        <v>158</v>
      </c>
      <c r="O16" s="112" t="s">
        <v>158</v>
      </c>
      <c r="P16" s="10"/>
    </row>
    <row r="17" spans="1:16" s="60" customFormat="1" ht="12.75">
      <c r="A17" s="102"/>
      <c r="B17" s="102"/>
      <c r="C17" s="102"/>
      <c r="D17" s="102"/>
      <c r="E17" s="102"/>
      <c r="F17" s="102"/>
      <c r="G17" s="102"/>
      <c r="H17" s="102"/>
      <c r="I17" s="102"/>
      <c r="J17" s="188"/>
      <c r="K17" s="188"/>
      <c r="L17" s="188"/>
      <c r="M17" s="188"/>
      <c r="N17" s="188"/>
      <c r="O17" s="188"/>
      <c r="P17" s="12"/>
    </row>
    <row r="18" spans="1:16" s="60" customFormat="1" ht="12.75">
      <c r="A18" s="102" t="s">
        <v>212</v>
      </c>
      <c r="B18" s="102"/>
      <c r="C18" s="102"/>
      <c r="D18" s="102"/>
      <c r="E18" s="102"/>
      <c r="F18" s="102"/>
      <c r="G18" s="102"/>
      <c r="H18" s="102"/>
      <c r="I18" s="102"/>
      <c r="J18" s="188"/>
      <c r="K18" s="188"/>
      <c r="L18" s="188"/>
      <c r="M18" s="188"/>
      <c r="N18" s="188"/>
      <c r="O18" s="188"/>
      <c r="P18" s="12"/>
    </row>
    <row r="19" spans="1:16" s="21" customFormat="1" ht="12.75">
      <c r="A19" s="88" t="s">
        <v>292</v>
      </c>
      <c r="B19" s="88"/>
      <c r="C19" s="88" t="s">
        <v>158</v>
      </c>
      <c r="D19" s="88" t="s">
        <v>158</v>
      </c>
      <c r="E19" s="88"/>
      <c r="F19" s="88" t="s">
        <v>158</v>
      </c>
      <c r="G19" s="88"/>
      <c r="H19" s="88"/>
      <c r="I19" s="88"/>
      <c r="J19" s="112" t="s">
        <v>158</v>
      </c>
      <c r="K19" s="112" t="s">
        <v>158</v>
      </c>
      <c r="L19" s="112"/>
      <c r="M19" s="112"/>
      <c r="N19" s="112" t="s">
        <v>158</v>
      </c>
      <c r="O19" s="112" t="s">
        <v>158</v>
      </c>
      <c r="P19" s="10"/>
    </row>
    <row r="20" spans="1:16" s="60" customFormat="1" ht="19.5" customHeight="1">
      <c r="A20" s="88" t="s">
        <v>195</v>
      </c>
      <c r="B20" s="88"/>
      <c r="C20" s="102"/>
      <c r="D20" s="102"/>
      <c r="E20" s="102"/>
      <c r="F20" s="102"/>
      <c r="G20" s="102"/>
      <c r="H20" s="102"/>
      <c r="I20" s="102"/>
      <c r="J20" s="188"/>
      <c r="K20" s="188"/>
      <c r="L20" s="188"/>
      <c r="M20" s="188"/>
      <c r="N20" s="188"/>
      <c r="O20" s="188"/>
      <c r="P20" s="12"/>
    </row>
    <row r="21" spans="1:16" s="60" customFormat="1" ht="9.75" customHeight="1">
      <c r="A21" s="88"/>
      <c r="B21" s="88"/>
      <c r="C21" s="102"/>
      <c r="D21" s="102"/>
      <c r="E21" s="102"/>
      <c r="F21" s="102"/>
      <c r="G21" s="102"/>
      <c r="H21" s="102"/>
      <c r="I21" s="102"/>
      <c r="J21" s="188"/>
      <c r="K21" s="188"/>
      <c r="L21" s="188"/>
      <c r="M21" s="188"/>
      <c r="N21" s="188"/>
      <c r="O21" s="188"/>
      <c r="P21" s="12"/>
    </row>
    <row r="22" spans="1:16" s="60" customFormat="1" ht="18" customHeight="1">
      <c r="A22" s="88" t="s">
        <v>196</v>
      </c>
      <c r="B22" s="88"/>
      <c r="C22" s="102"/>
      <c r="D22" s="102"/>
      <c r="E22" s="102"/>
      <c r="F22" s="102"/>
      <c r="G22" s="102"/>
      <c r="H22" s="102"/>
      <c r="I22" s="102"/>
      <c r="J22" s="188"/>
      <c r="K22" s="188"/>
      <c r="L22" s="188"/>
      <c r="M22" s="188"/>
      <c r="N22" s="188"/>
      <c r="O22" s="188"/>
      <c r="P22" s="12"/>
    </row>
    <row r="23" spans="1:16" s="60" customFormat="1" ht="9.75" customHeight="1">
      <c r="A23" s="88"/>
      <c r="B23" s="88"/>
      <c r="C23" s="102"/>
      <c r="D23" s="102"/>
      <c r="E23" s="102"/>
      <c r="F23" s="102"/>
      <c r="G23" s="102"/>
      <c r="H23" s="102"/>
      <c r="I23" s="102"/>
      <c r="J23" s="188"/>
      <c r="K23" s="188"/>
      <c r="L23" s="188"/>
      <c r="M23" s="188"/>
      <c r="N23" s="188"/>
      <c r="O23" s="188"/>
      <c r="P23" s="12"/>
    </row>
    <row r="24" spans="1:16" s="60" customFormat="1" ht="12.75">
      <c r="A24" s="88" t="s">
        <v>197</v>
      </c>
      <c r="B24" s="88"/>
      <c r="C24" s="102"/>
      <c r="D24" s="102"/>
      <c r="E24" s="102"/>
      <c r="F24" s="102"/>
      <c r="G24" s="102"/>
      <c r="H24" s="102"/>
      <c r="I24" s="102"/>
      <c r="J24" s="188"/>
      <c r="K24" s="188"/>
      <c r="L24" s="188"/>
      <c r="M24" s="188"/>
      <c r="N24" s="188"/>
      <c r="O24" s="188"/>
      <c r="P24" s="12"/>
    </row>
    <row r="25" spans="1:16" s="60" customFormat="1" ht="12.75">
      <c r="A25" s="88"/>
      <c r="B25" s="88"/>
      <c r="C25" s="102"/>
      <c r="D25" s="102"/>
      <c r="E25" s="102"/>
      <c r="F25" s="102"/>
      <c r="G25" s="102"/>
      <c r="H25" s="102"/>
      <c r="I25" s="102"/>
      <c r="J25" s="188"/>
      <c r="K25" s="188"/>
      <c r="L25" s="188"/>
      <c r="M25" s="188"/>
      <c r="N25" s="188"/>
      <c r="O25" s="188"/>
      <c r="P25" s="12"/>
    </row>
    <row r="26" spans="1:16" s="60" customFormat="1" ht="12.75">
      <c r="A26" s="88" t="s">
        <v>198</v>
      </c>
      <c r="B26" s="88"/>
      <c r="C26" s="102"/>
      <c r="D26" s="102"/>
      <c r="E26" s="102"/>
      <c r="F26" s="102"/>
      <c r="G26" s="102"/>
      <c r="H26" s="102"/>
      <c r="I26" s="102"/>
      <c r="J26" s="188"/>
      <c r="K26" s="188"/>
      <c r="L26" s="188"/>
      <c r="M26" s="188"/>
      <c r="N26" s="188"/>
      <c r="O26" s="188"/>
      <c r="P26" s="12"/>
    </row>
    <row r="27" spans="1:16" s="60" customFormat="1" ht="12.75">
      <c r="A27" s="88"/>
      <c r="B27" s="88"/>
      <c r="C27" s="102"/>
      <c r="D27" s="102"/>
      <c r="E27" s="102"/>
      <c r="F27" s="102"/>
      <c r="G27" s="102"/>
      <c r="H27" s="102"/>
      <c r="I27" s="102"/>
      <c r="J27" s="188"/>
      <c r="K27" s="188"/>
      <c r="L27" s="188"/>
      <c r="M27" s="188"/>
      <c r="N27" s="188"/>
      <c r="O27" s="188"/>
      <c r="P27" s="12"/>
    </row>
    <row r="28" spans="1:16" s="60" customFormat="1" ht="12.75">
      <c r="A28" s="102" t="s">
        <v>213</v>
      </c>
      <c r="B28" s="102"/>
      <c r="C28" s="102"/>
      <c r="D28" s="102"/>
      <c r="E28" s="102"/>
      <c r="F28" s="102"/>
      <c r="G28" s="102"/>
      <c r="H28" s="102"/>
      <c r="I28" s="102"/>
      <c r="J28" s="188"/>
      <c r="K28" s="188"/>
      <c r="L28" s="188"/>
      <c r="M28" s="188"/>
      <c r="N28" s="188"/>
      <c r="O28" s="188"/>
      <c r="P28" s="12"/>
    </row>
    <row r="29" spans="1:16" s="60" customFormat="1" ht="25.5">
      <c r="A29" s="88" t="s">
        <v>293</v>
      </c>
      <c r="B29" s="88"/>
      <c r="C29" s="102"/>
      <c r="D29" s="102"/>
      <c r="E29" s="102"/>
      <c r="F29" s="102"/>
      <c r="G29" s="102"/>
      <c r="H29" s="102"/>
      <c r="I29" s="102"/>
      <c r="J29" s="188"/>
      <c r="K29" s="188"/>
      <c r="L29" s="188"/>
      <c r="M29" s="188"/>
      <c r="N29" s="188"/>
      <c r="O29" s="188"/>
      <c r="P29" s="12"/>
    </row>
    <row r="30" spans="1:16" s="60" customFormat="1" ht="12.75">
      <c r="A30" s="88"/>
      <c r="B30" s="88"/>
      <c r="C30" s="102"/>
      <c r="D30" s="102"/>
      <c r="E30" s="102"/>
      <c r="F30" s="102"/>
      <c r="G30" s="102"/>
      <c r="H30" s="102"/>
      <c r="I30" s="102"/>
      <c r="J30" s="188"/>
      <c r="K30" s="188"/>
      <c r="L30" s="188"/>
      <c r="M30" s="188"/>
      <c r="N30" s="188"/>
      <c r="O30" s="188"/>
      <c r="P30" s="12"/>
    </row>
    <row r="31" spans="1:16" s="60" customFormat="1" ht="12.75">
      <c r="A31" s="102" t="s">
        <v>214</v>
      </c>
      <c r="B31" s="102"/>
      <c r="C31" s="102"/>
      <c r="D31" s="102"/>
      <c r="E31" s="102"/>
      <c r="F31" s="102"/>
      <c r="G31" s="102"/>
      <c r="H31" s="102"/>
      <c r="I31" s="102"/>
      <c r="J31" s="188"/>
      <c r="K31" s="188"/>
      <c r="L31" s="188"/>
      <c r="M31" s="188"/>
      <c r="N31" s="188"/>
      <c r="O31" s="188"/>
      <c r="P31" s="12"/>
    </row>
    <row r="32" spans="1:16" s="21" customFormat="1" ht="63.75">
      <c r="A32" s="88" t="s">
        <v>294</v>
      </c>
      <c r="B32" s="88"/>
      <c r="C32" s="88"/>
      <c r="D32" s="88"/>
      <c r="E32" s="88"/>
      <c r="F32" s="88"/>
      <c r="G32" s="88"/>
      <c r="H32" s="88"/>
      <c r="I32" s="88"/>
      <c r="J32" s="112"/>
      <c r="K32" s="112"/>
      <c r="L32" s="112"/>
      <c r="M32" s="112"/>
      <c r="N32" s="112"/>
      <c r="O32" s="112"/>
      <c r="P32" s="10"/>
    </row>
    <row r="33" spans="1:16" s="21" customFormat="1" ht="12.75">
      <c r="A33" s="88"/>
      <c r="B33" s="394" t="s">
        <v>452</v>
      </c>
      <c r="C33" s="395">
        <v>1000</v>
      </c>
      <c r="D33" s="396"/>
      <c r="E33" s="397"/>
      <c r="F33" s="397" t="s">
        <v>411</v>
      </c>
      <c r="G33" s="397" t="s">
        <v>414</v>
      </c>
      <c r="H33" s="397"/>
      <c r="I33" s="397"/>
      <c r="J33" s="398">
        <v>0</v>
      </c>
      <c r="K33" s="399">
        <v>0</v>
      </c>
      <c r="L33" s="399">
        <v>0</v>
      </c>
      <c r="M33" s="397"/>
      <c r="N33" s="397"/>
      <c r="O33" s="400">
        <v>0</v>
      </c>
      <c r="P33" s="401">
        <v>0.00017220834992875297</v>
      </c>
    </row>
    <row r="34" spans="1:16" s="21" customFormat="1" ht="12.75">
      <c r="A34" s="188" t="s">
        <v>295</v>
      </c>
      <c r="B34" s="112"/>
      <c r="C34" s="88"/>
      <c r="D34" s="88"/>
      <c r="E34" s="88"/>
      <c r="F34" s="88"/>
      <c r="G34" s="88"/>
      <c r="H34" s="88"/>
      <c r="I34" s="88"/>
      <c r="J34" s="112"/>
      <c r="K34" s="112"/>
      <c r="L34" s="112"/>
      <c r="M34" s="112"/>
      <c r="N34" s="112"/>
      <c r="O34" s="112"/>
      <c r="P34" s="10"/>
    </row>
    <row r="35" spans="1:16" s="21" customFormat="1" ht="25.5">
      <c r="A35" s="102" t="s">
        <v>304</v>
      </c>
      <c r="B35" s="184"/>
      <c r="C35" s="88" t="s">
        <v>158</v>
      </c>
      <c r="D35" s="88" t="s">
        <v>158</v>
      </c>
      <c r="E35" s="88"/>
      <c r="F35" s="88" t="s">
        <v>158</v>
      </c>
      <c r="G35" s="88"/>
      <c r="H35" s="88"/>
      <c r="I35" s="88"/>
      <c r="J35" s="112" t="s">
        <v>158</v>
      </c>
      <c r="K35" s="112" t="s">
        <v>158</v>
      </c>
      <c r="L35" s="112"/>
      <c r="M35" s="112"/>
      <c r="N35" s="112" t="s">
        <v>158</v>
      </c>
      <c r="O35" s="112" t="s">
        <v>158</v>
      </c>
      <c r="P35" s="10"/>
    </row>
    <row r="36" spans="1:20" s="21" customFormat="1" ht="33" customHeight="1">
      <c r="A36" s="188" t="s">
        <v>296</v>
      </c>
      <c r="B36" s="189"/>
      <c r="C36" s="88" t="s">
        <v>158</v>
      </c>
      <c r="D36" s="88" t="s">
        <v>158</v>
      </c>
      <c r="E36" s="88"/>
      <c r="F36" s="88" t="s">
        <v>158</v>
      </c>
      <c r="G36" s="88"/>
      <c r="H36" s="88"/>
      <c r="I36" s="88"/>
      <c r="J36" s="112" t="s">
        <v>158</v>
      </c>
      <c r="K36" s="112" t="s">
        <v>158</v>
      </c>
      <c r="L36" s="112"/>
      <c r="M36" s="112"/>
      <c r="N36" s="112" t="s">
        <v>158</v>
      </c>
      <c r="O36" s="112" t="s">
        <v>158</v>
      </c>
      <c r="P36" s="10"/>
      <c r="T36" s="20"/>
    </row>
    <row r="37" spans="1:20" s="21" customFormat="1" ht="40.5" customHeight="1">
      <c r="A37" s="188" t="s">
        <v>297</v>
      </c>
      <c r="B37" s="189"/>
      <c r="C37" s="88"/>
      <c r="D37" s="88"/>
      <c r="E37" s="88"/>
      <c r="F37" s="88"/>
      <c r="G37" s="88"/>
      <c r="H37" s="88"/>
      <c r="I37" s="88"/>
      <c r="J37" s="112"/>
      <c r="K37" s="112"/>
      <c r="L37" s="112"/>
      <c r="M37" s="112"/>
      <c r="N37" s="112"/>
      <c r="O37" s="112"/>
      <c r="P37" s="10"/>
      <c r="T37" s="20"/>
    </row>
    <row r="38" spans="1:21" s="21" customFormat="1" ht="15.75" customHeight="1">
      <c r="A38" s="88" t="s">
        <v>371</v>
      </c>
      <c r="B38" s="88"/>
      <c r="C38" s="88" t="s">
        <v>158</v>
      </c>
      <c r="D38" s="88" t="s">
        <v>158</v>
      </c>
      <c r="E38" s="88"/>
      <c r="F38" s="88" t="s">
        <v>158</v>
      </c>
      <c r="G38" s="88"/>
      <c r="H38" s="88"/>
      <c r="I38" s="88"/>
      <c r="J38" s="112" t="s">
        <v>158</v>
      </c>
      <c r="K38" s="112" t="s">
        <v>158</v>
      </c>
      <c r="L38" s="112"/>
      <c r="M38" s="112"/>
      <c r="N38" s="112" t="s">
        <v>158</v>
      </c>
      <c r="O38" s="112" t="s">
        <v>158</v>
      </c>
      <c r="P38" s="10"/>
      <c r="R38" s="20"/>
      <c r="S38" s="20"/>
      <c r="T38" s="20"/>
      <c r="U38" s="20"/>
    </row>
    <row r="39" spans="1:21" s="21" customFormat="1" ht="12.75" customHeight="1">
      <c r="A39" s="321"/>
      <c r="B39" s="273" t="s">
        <v>429</v>
      </c>
      <c r="C39" s="274">
        <v>99355</v>
      </c>
      <c r="D39" s="322"/>
      <c r="E39" s="88"/>
      <c r="F39" s="185" t="s">
        <v>411</v>
      </c>
      <c r="G39" s="185" t="s">
        <v>414</v>
      </c>
      <c r="H39" s="88"/>
      <c r="I39" s="88"/>
      <c r="J39" s="362">
        <f aca="true" t="shared" si="0" ref="J39:J70">O39-K39+L39</f>
        <v>79285.29</v>
      </c>
      <c r="K39" s="329">
        <v>25335.52</v>
      </c>
      <c r="L39" s="329">
        <v>14406.47</v>
      </c>
      <c r="M39" s="112"/>
      <c r="N39" s="112"/>
      <c r="O39" s="372">
        <v>90214.34</v>
      </c>
      <c r="P39" s="324">
        <v>0.0043649108100045995</v>
      </c>
      <c r="R39" s="349"/>
      <c r="S39"/>
      <c r="T39" s="412"/>
      <c r="U39"/>
    </row>
    <row r="40" spans="1:21" s="21" customFormat="1" ht="12.75" customHeight="1">
      <c r="A40" s="321"/>
      <c r="B40" s="273" t="s">
        <v>430</v>
      </c>
      <c r="C40" s="274">
        <v>70820</v>
      </c>
      <c r="D40" s="322"/>
      <c r="E40" s="88"/>
      <c r="F40" s="185" t="s">
        <v>411</v>
      </c>
      <c r="G40" s="185" t="s">
        <v>414</v>
      </c>
      <c r="H40" s="88"/>
      <c r="I40" s="88"/>
      <c r="J40" s="362">
        <f t="shared" si="0"/>
        <v>118368.40999999997</v>
      </c>
      <c r="K40" s="393">
        <v>34679.98</v>
      </c>
      <c r="L40" s="393">
        <v>21535.65</v>
      </c>
      <c r="M40" s="112"/>
      <c r="N40" s="112"/>
      <c r="O40" s="372">
        <v>131512.74</v>
      </c>
      <c r="P40" s="324">
        <v>0.006363083523964419</v>
      </c>
      <c r="R40" s="349"/>
      <c r="S40"/>
      <c r="T40" s="412"/>
      <c r="U40"/>
    </row>
    <row r="41" spans="1:21" s="21" customFormat="1" ht="12.75" customHeight="1">
      <c r="A41" s="321"/>
      <c r="B41" s="273" t="s">
        <v>386</v>
      </c>
      <c r="C41" s="360">
        <v>1500</v>
      </c>
      <c r="D41" s="322"/>
      <c r="E41" s="88"/>
      <c r="F41" s="185" t="s">
        <v>411</v>
      </c>
      <c r="G41" s="185" t="s">
        <v>414</v>
      </c>
      <c r="H41" s="88"/>
      <c r="I41" s="88"/>
      <c r="J41" s="362">
        <f t="shared" si="0"/>
        <v>12451.5</v>
      </c>
      <c r="K41" s="393">
        <v>3648</v>
      </c>
      <c r="L41" s="393">
        <v>1390.5</v>
      </c>
      <c r="M41" s="112"/>
      <c r="N41" s="112"/>
      <c r="O41" s="372">
        <v>14709</v>
      </c>
      <c r="P41" s="324">
        <v>0.0007116770250090802</v>
      </c>
      <c r="R41" s="349"/>
      <c r="S41"/>
      <c r="T41" s="413"/>
      <c r="U41"/>
    </row>
    <row r="42" spans="1:21" s="21" customFormat="1" ht="12.75" customHeight="1">
      <c r="A42" s="321"/>
      <c r="B42" s="273" t="s">
        <v>431</v>
      </c>
      <c r="C42" s="274">
        <v>20669</v>
      </c>
      <c r="D42" s="322"/>
      <c r="E42" s="88"/>
      <c r="F42" s="185" t="s">
        <v>411</v>
      </c>
      <c r="G42" s="185" t="s">
        <v>414</v>
      </c>
      <c r="H42" s="88"/>
      <c r="I42" s="88"/>
      <c r="J42" s="362">
        <f t="shared" si="0"/>
        <v>350032.06</v>
      </c>
      <c r="K42" s="393">
        <v>30779.13</v>
      </c>
      <c r="L42" s="393">
        <v>36155.61</v>
      </c>
      <c r="M42" s="112"/>
      <c r="N42" s="112"/>
      <c r="O42" s="372">
        <v>344655.58</v>
      </c>
      <c r="P42" s="324">
        <v>0.01667573987539459</v>
      </c>
      <c r="R42" s="349"/>
      <c r="S42"/>
      <c r="T42" s="413"/>
      <c r="U42"/>
    </row>
    <row r="43" spans="1:21" s="21" customFormat="1" ht="12.75" customHeight="1">
      <c r="A43" s="321"/>
      <c r="B43" s="382" t="s">
        <v>483</v>
      </c>
      <c r="C43" s="369">
        <v>150000</v>
      </c>
      <c r="D43" s="322"/>
      <c r="E43" s="88"/>
      <c r="F43" s="185" t="s">
        <v>411</v>
      </c>
      <c r="G43" s="185" t="s">
        <v>414</v>
      </c>
      <c r="H43" s="88"/>
      <c r="I43" s="88"/>
      <c r="J43" s="362">
        <f t="shared" si="0"/>
        <v>150000</v>
      </c>
      <c r="K43" s="331">
        <v>0</v>
      </c>
      <c r="L43" s="331">
        <v>0</v>
      </c>
      <c r="M43" s="112"/>
      <c r="N43" s="112"/>
      <c r="O43" s="372">
        <v>150000</v>
      </c>
      <c r="P43" s="324">
        <v>0.007257567050877831</v>
      </c>
      <c r="R43" s="349"/>
      <c r="S43"/>
      <c r="T43" s="413"/>
      <c r="U43"/>
    </row>
    <row r="44" spans="1:21" s="21" customFormat="1" ht="12.75" customHeight="1">
      <c r="A44" s="321"/>
      <c r="B44" s="273" t="s">
        <v>510</v>
      </c>
      <c r="C44" s="274">
        <v>7847</v>
      </c>
      <c r="D44" s="322"/>
      <c r="E44" s="88"/>
      <c r="F44" s="185" t="s">
        <v>411</v>
      </c>
      <c r="G44" s="185" t="s">
        <v>414</v>
      </c>
      <c r="H44" s="88"/>
      <c r="I44" s="88"/>
      <c r="J44" s="362">
        <f t="shared" si="0"/>
        <v>105341.49</v>
      </c>
      <c r="K44" s="393">
        <v>23113.9</v>
      </c>
      <c r="L44" s="393">
        <v>941.64</v>
      </c>
      <c r="M44" s="112"/>
      <c r="N44" s="112"/>
      <c r="O44" s="372">
        <v>127513.75</v>
      </c>
      <c r="P44" s="324">
        <v>0.006169597270225821</v>
      </c>
      <c r="R44" s="349"/>
      <c r="S44"/>
      <c r="T44" s="413"/>
      <c r="U44"/>
    </row>
    <row r="45" spans="1:21" s="21" customFormat="1" ht="12.75" customHeight="1">
      <c r="A45" s="321"/>
      <c r="B45" s="273" t="s">
        <v>432</v>
      </c>
      <c r="C45" s="367">
        <v>800</v>
      </c>
      <c r="D45" s="322"/>
      <c r="E45" s="88"/>
      <c r="F45" s="185" t="s">
        <v>411</v>
      </c>
      <c r="G45" s="185" t="s">
        <v>414</v>
      </c>
      <c r="H45" s="88"/>
      <c r="I45" s="88"/>
      <c r="J45" s="362">
        <f t="shared" si="0"/>
        <v>35956.799999999996</v>
      </c>
      <c r="K45" s="393">
        <v>4150.4</v>
      </c>
      <c r="L45" s="393">
        <v>3907.2</v>
      </c>
      <c r="M45" s="112"/>
      <c r="N45" s="112"/>
      <c r="O45" s="372">
        <v>36200</v>
      </c>
      <c r="P45" s="324">
        <v>0.0017514928482785165</v>
      </c>
      <c r="R45" s="349"/>
      <c r="S45"/>
      <c r="T45" s="413"/>
      <c r="U45"/>
    </row>
    <row r="46" spans="1:21" s="21" customFormat="1" ht="12.75" customHeight="1">
      <c r="A46" s="321"/>
      <c r="B46" s="370" t="s">
        <v>506</v>
      </c>
      <c r="C46" s="274">
        <v>29323</v>
      </c>
      <c r="D46" s="322"/>
      <c r="E46" s="88"/>
      <c r="F46" s="185" t="s">
        <v>411</v>
      </c>
      <c r="G46" s="185" t="s">
        <v>414</v>
      </c>
      <c r="H46" s="88"/>
      <c r="I46" s="88"/>
      <c r="J46" s="362">
        <f t="shared" si="0"/>
        <v>2296185.06</v>
      </c>
      <c r="K46" s="393">
        <v>177266.9</v>
      </c>
      <c r="L46" s="393">
        <v>2038795.1</v>
      </c>
      <c r="M46" s="112"/>
      <c r="N46" s="112"/>
      <c r="O46" s="372">
        <v>434656.86</v>
      </c>
      <c r="P46" s="324">
        <v>0.021030342037160123</v>
      </c>
      <c r="R46" s="349"/>
      <c r="S46"/>
      <c r="T46" s="413"/>
      <c r="U46"/>
    </row>
    <row r="47" spans="1:21" s="21" customFormat="1" ht="12.75" customHeight="1">
      <c r="A47" s="321"/>
      <c r="B47" s="273" t="s">
        <v>482</v>
      </c>
      <c r="C47" s="274">
        <v>3115</v>
      </c>
      <c r="D47" s="322"/>
      <c r="E47" s="88"/>
      <c r="F47" s="185" t="s">
        <v>411</v>
      </c>
      <c r="G47" s="185" t="s">
        <v>414</v>
      </c>
      <c r="H47" s="88"/>
      <c r="I47" s="88"/>
      <c r="J47" s="362">
        <f t="shared" si="0"/>
        <v>148089.12</v>
      </c>
      <c r="K47" s="393">
        <v>19334.08</v>
      </c>
      <c r="L47" s="393">
        <v>110418.7</v>
      </c>
      <c r="M47" s="112"/>
      <c r="N47" s="112"/>
      <c r="O47" s="372">
        <v>57004.5</v>
      </c>
      <c r="P47" s="324">
        <v>0.002758093206345102</v>
      </c>
      <c r="R47" s="349"/>
      <c r="S47"/>
      <c r="T47" s="413"/>
      <c r="U47"/>
    </row>
    <row r="48" spans="1:21" s="21" customFormat="1" ht="12.75" customHeight="1">
      <c r="A48" s="321"/>
      <c r="B48" s="382" t="s">
        <v>503</v>
      </c>
      <c r="C48" s="274">
        <v>2000</v>
      </c>
      <c r="D48" s="322"/>
      <c r="E48" s="88"/>
      <c r="F48" s="185" t="s">
        <v>411</v>
      </c>
      <c r="G48" s="185" t="s">
        <v>414</v>
      </c>
      <c r="H48" s="88"/>
      <c r="I48" s="88"/>
      <c r="J48" s="362">
        <f t="shared" si="0"/>
        <v>7022</v>
      </c>
      <c r="K48" s="393">
        <v>1844</v>
      </c>
      <c r="L48" s="393">
        <v>2566</v>
      </c>
      <c r="M48" s="112"/>
      <c r="N48" s="112"/>
      <c r="O48" s="372">
        <v>6300</v>
      </c>
      <c r="P48" s="324">
        <v>0.0003048178161368689</v>
      </c>
      <c r="R48" s="349"/>
      <c r="S48"/>
      <c r="T48" s="413"/>
      <c r="U48"/>
    </row>
    <row r="49" spans="1:21" s="21" customFormat="1" ht="12.75" customHeight="1">
      <c r="A49" s="321"/>
      <c r="B49" s="273" t="s">
        <v>448</v>
      </c>
      <c r="C49" s="358">
        <v>16052</v>
      </c>
      <c r="D49" s="323"/>
      <c r="E49" s="88"/>
      <c r="F49" s="185" t="s">
        <v>411</v>
      </c>
      <c r="G49" s="185" t="s">
        <v>414</v>
      </c>
      <c r="H49" s="88"/>
      <c r="I49" s="88"/>
      <c r="J49" s="362">
        <f t="shared" si="0"/>
        <v>305324.63</v>
      </c>
      <c r="K49" s="393">
        <v>110233.95</v>
      </c>
      <c r="L49" s="393">
        <v>31434.22</v>
      </c>
      <c r="M49" s="112"/>
      <c r="N49" s="112"/>
      <c r="O49" s="372">
        <v>384124.36</v>
      </c>
      <c r="P49" s="324">
        <v>0.01858538865717023</v>
      </c>
      <c r="R49" s="349"/>
      <c r="S49"/>
      <c r="T49" s="413"/>
      <c r="U49"/>
    </row>
    <row r="50" spans="1:21" s="21" customFormat="1" ht="12.75" customHeight="1">
      <c r="A50" s="321"/>
      <c r="B50" s="371" t="s">
        <v>512</v>
      </c>
      <c r="C50" s="274">
        <v>3000</v>
      </c>
      <c r="D50" s="322"/>
      <c r="E50" s="88"/>
      <c r="F50" s="185" t="s">
        <v>411</v>
      </c>
      <c r="G50" s="185" t="s">
        <v>414</v>
      </c>
      <c r="H50" s="88"/>
      <c r="I50" s="88"/>
      <c r="J50" s="362">
        <f t="shared" si="0"/>
        <v>21052.5</v>
      </c>
      <c r="K50" s="393">
        <v>532.5</v>
      </c>
      <c r="L50" s="393">
        <v>1785</v>
      </c>
      <c r="M50" s="112"/>
      <c r="N50" s="112"/>
      <c r="O50" s="372">
        <v>19800</v>
      </c>
      <c r="P50" s="324">
        <v>0.0009579988507158737</v>
      </c>
      <c r="R50" s="349"/>
      <c r="S50"/>
      <c r="T50" s="413"/>
      <c r="U50"/>
    </row>
    <row r="51" spans="1:21" s="21" customFormat="1" ht="12.75" customHeight="1">
      <c r="A51" s="321"/>
      <c r="B51" s="386" t="s">
        <v>433</v>
      </c>
      <c r="C51" s="274">
        <v>2890</v>
      </c>
      <c r="D51" s="322"/>
      <c r="E51" s="88"/>
      <c r="F51" s="185" t="s">
        <v>411</v>
      </c>
      <c r="G51" s="185" t="s">
        <v>414</v>
      </c>
      <c r="H51" s="88"/>
      <c r="I51" s="88"/>
      <c r="J51" s="362">
        <f t="shared" si="0"/>
        <v>11566.039999999999</v>
      </c>
      <c r="K51" s="393">
        <v>976.64</v>
      </c>
      <c r="L51" s="393">
        <v>8698.98</v>
      </c>
      <c r="M51" s="112"/>
      <c r="N51" s="112"/>
      <c r="O51" s="372">
        <v>3843.7</v>
      </c>
      <c r="P51" s="324">
        <v>0.00018597273648972745</v>
      </c>
      <c r="R51" s="349"/>
      <c r="S51"/>
      <c r="T51" s="413"/>
      <c r="U51"/>
    </row>
    <row r="52" spans="1:21" s="21" customFormat="1" ht="12.75" customHeight="1">
      <c r="A52" s="321"/>
      <c r="B52" s="273" t="s">
        <v>511</v>
      </c>
      <c r="C52" s="360">
        <v>602</v>
      </c>
      <c r="D52" s="322"/>
      <c r="E52" s="88"/>
      <c r="F52" s="185" t="s">
        <v>411</v>
      </c>
      <c r="G52" s="185" t="s">
        <v>414</v>
      </c>
      <c r="H52" s="88"/>
      <c r="I52" s="88"/>
      <c r="J52" s="362">
        <f t="shared" si="0"/>
        <v>40946.00000000001</v>
      </c>
      <c r="K52" s="393">
        <v>37219.06</v>
      </c>
      <c r="L52" s="393">
        <v>4250.12</v>
      </c>
      <c r="M52" s="112"/>
      <c r="N52" s="112"/>
      <c r="O52" s="372">
        <v>73914.94</v>
      </c>
      <c r="P52" s="324">
        <v>0.003576284220744079</v>
      </c>
      <c r="R52" s="349"/>
      <c r="S52"/>
      <c r="T52" s="413"/>
      <c r="U52"/>
    </row>
    <row r="53" spans="1:21" s="21" customFormat="1" ht="12.75" customHeight="1">
      <c r="A53" s="321"/>
      <c r="B53" s="273" t="s">
        <v>481</v>
      </c>
      <c r="C53" s="359">
        <v>40080</v>
      </c>
      <c r="D53" s="322"/>
      <c r="E53" s="88"/>
      <c r="F53" s="185" t="s">
        <v>411</v>
      </c>
      <c r="G53" s="185" t="s">
        <v>414</v>
      </c>
      <c r="H53" s="88"/>
      <c r="I53" s="88"/>
      <c r="J53" s="362">
        <f t="shared" si="0"/>
        <v>1305986.2000000002</v>
      </c>
      <c r="K53" s="393">
        <v>57801.6</v>
      </c>
      <c r="L53" s="393">
        <v>826715.8</v>
      </c>
      <c r="M53" s="112"/>
      <c r="N53" s="112"/>
      <c r="O53" s="372">
        <v>537072</v>
      </c>
      <c r="P53" s="324">
        <v>0.025985573674327057</v>
      </c>
      <c r="R53" s="349"/>
      <c r="S53"/>
      <c r="T53" s="413"/>
      <c r="U53"/>
    </row>
    <row r="54" spans="1:21" s="21" customFormat="1" ht="12.75" customHeight="1">
      <c r="A54" s="321"/>
      <c r="B54" s="273" t="s">
        <v>480</v>
      </c>
      <c r="C54" s="360">
        <v>2616</v>
      </c>
      <c r="D54" s="322"/>
      <c r="E54" s="88"/>
      <c r="F54" s="185" t="s">
        <v>411</v>
      </c>
      <c r="G54" s="185" t="s">
        <v>414</v>
      </c>
      <c r="H54" s="88"/>
      <c r="I54" s="88"/>
      <c r="J54" s="362">
        <f t="shared" si="0"/>
        <v>227094.96</v>
      </c>
      <c r="K54" s="393">
        <v>50658.84</v>
      </c>
      <c r="L54" s="393">
        <v>2707.56</v>
      </c>
      <c r="M54" s="112"/>
      <c r="N54" s="112"/>
      <c r="O54" s="372">
        <v>275046.24</v>
      </c>
      <c r="P54" s="324">
        <v>0.013307776859278907</v>
      </c>
      <c r="R54" s="349"/>
      <c r="S54"/>
      <c r="T54" s="413"/>
      <c r="U54"/>
    </row>
    <row r="55" spans="1:21" s="21" customFormat="1" ht="12.75" customHeight="1">
      <c r="A55" s="321"/>
      <c r="B55" s="273" t="s">
        <v>447</v>
      </c>
      <c r="C55" s="359">
        <v>5514</v>
      </c>
      <c r="D55" s="322"/>
      <c r="E55" s="88"/>
      <c r="F55" s="185" t="s">
        <v>411</v>
      </c>
      <c r="G55" s="185" t="s">
        <v>414</v>
      </c>
      <c r="H55" s="88"/>
      <c r="I55" s="88"/>
      <c r="J55" s="362">
        <f t="shared" si="0"/>
        <v>675465</v>
      </c>
      <c r="K55" s="393">
        <v>205093.23</v>
      </c>
      <c r="L55" s="393">
        <v>104958.99</v>
      </c>
      <c r="M55" s="112"/>
      <c r="N55" s="112"/>
      <c r="O55" s="372">
        <v>775599.24</v>
      </c>
      <c r="P55" s="324">
        <v>0.03752642325939925</v>
      </c>
      <c r="R55" s="349"/>
      <c r="S55"/>
      <c r="T55" s="413"/>
      <c r="U55"/>
    </row>
    <row r="56" spans="1:21" s="340" customFormat="1" ht="12.75" customHeight="1">
      <c r="A56" s="348"/>
      <c r="B56" s="273" t="s">
        <v>434</v>
      </c>
      <c r="C56" s="274">
        <v>14792</v>
      </c>
      <c r="D56" s="363"/>
      <c r="E56" s="112"/>
      <c r="F56" s="185" t="s">
        <v>411</v>
      </c>
      <c r="G56" s="112" t="s">
        <v>414</v>
      </c>
      <c r="H56" s="112"/>
      <c r="I56" s="112"/>
      <c r="J56" s="362">
        <f t="shared" si="0"/>
        <v>53251.200000000004</v>
      </c>
      <c r="K56" s="393">
        <v>4541.14</v>
      </c>
      <c r="L56" s="393">
        <v>7351.62</v>
      </c>
      <c r="M56" s="112"/>
      <c r="N56" s="112"/>
      <c r="O56" s="372">
        <v>50440.72</v>
      </c>
      <c r="P56" s="324">
        <v>0.002440512716630363</v>
      </c>
      <c r="R56" s="349"/>
      <c r="S56"/>
      <c r="T56" s="413"/>
      <c r="U56"/>
    </row>
    <row r="57" spans="1:21" s="21" customFormat="1" ht="12.75" customHeight="1">
      <c r="A57" s="321"/>
      <c r="B57" s="371" t="s">
        <v>449</v>
      </c>
      <c r="C57" s="274">
        <v>2500</v>
      </c>
      <c r="D57" s="322"/>
      <c r="E57" s="88"/>
      <c r="F57" s="185" t="s">
        <v>411</v>
      </c>
      <c r="G57" s="185" t="s">
        <v>414</v>
      </c>
      <c r="H57" s="88"/>
      <c r="I57" s="88"/>
      <c r="J57" s="362">
        <f t="shared" si="0"/>
        <v>45325</v>
      </c>
      <c r="K57" s="393">
        <v>22062.5</v>
      </c>
      <c r="L57" s="393">
        <v>6287.5</v>
      </c>
      <c r="M57" s="112"/>
      <c r="N57" s="112"/>
      <c r="O57" s="372">
        <v>61100</v>
      </c>
      <c r="P57" s="324">
        <v>0.0029562489787242365</v>
      </c>
      <c r="R57" s="349"/>
      <c r="S57"/>
      <c r="T57" s="413"/>
      <c r="U57"/>
    </row>
    <row r="58" spans="1:21" s="21" customFormat="1" ht="12.75" customHeight="1">
      <c r="A58" s="321"/>
      <c r="B58" s="371" t="s">
        <v>507</v>
      </c>
      <c r="C58" s="274">
        <v>6345</v>
      </c>
      <c r="D58" s="322"/>
      <c r="E58" s="88"/>
      <c r="F58" s="185" t="s">
        <v>411</v>
      </c>
      <c r="G58" s="185" t="s">
        <v>414</v>
      </c>
      <c r="H58" s="88"/>
      <c r="I58" s="88"/>
      <c r="J58" s="362">
        <f t="shared" si="0"/>
        <v>160020.91</v>
      </c>
      <c r="K58" s="393">
        <v>77719.9</v>
      </c>
      <c r="L58" s="393">
        <v>47137.01</v>
      </c>
      <c r="M58" s="112"/>
      <c r="N58" s="112"/>
      <c r="O58" s="372">
        <v>190603.8</v>
      </c>
      <c r="P58" s="324">
        <v>0.009222132391014052</v>
      </c>
      <c r="R58" s="350"/>
      <c r="S58"/>
      <c r="T58" s="413"/>
      <c r="U58"/>
    </row>
    <row r="59" spans="1:21" s="21" customFormat="1" ht="12.75" customHeight="1">
      <c r="A59" s="321"/>
      <c r="B59" s="273" t="s">
        <v>508</v>
      </c>
      <c r="C59" s="274">
        <v>250</v>
      </c>
      <c r="D59" s="322"/>
      <c r="E59" s="88"/>
      <c r="F59" s="185" t="s">
        <v>411</v>
      </c>
      <c r="G59" s="185" t="s">
        <v>414</v>
      </c>
      <c r="H59" s="88"/>
      <c r="I59" s="88"/>
      <c r="J59" s="362">
        <f t="shared" si="0"/>
        <v>64376.25</v>
      </c>
      <c r="K59" s="393">
        <v>14014</v>
      </c>
      <c r="L59" s="393">
        <v>7790.25</v>
      </c>
      <c r="M59" s="112"/>
      <c r="N59" s="112"/>
      <c r="O59" s="372">
        <v>70600</v>
      </c>
      <c r="P59" s="324">
        <v>0.0034158948919464993</v>
      </c>
      <c r="R59" s="350"/>
      <c r="S59"/>
      <c r="T59" s="413"/>
      <c r="U59"/>
    </row>
    <row r="60" spans="1:21" s="21" customFormat="1" ht="12.75" customHeight="1">
      <c r="A60" s="321"/>
      <c r="B60" s="273" t="s">
        <v>509</v>
      </c>
      <c r="C60" s="366">
        <v>4000</v>
      </c>
      <c r="D60" s="322"/>
      <c r="E60" s="88"/>
      <c r="F60" s="185" t="s">
        <v>411</v>
      </c>
      <c r="G60" s="185" t="s">
        <v>414</v>
      </c>
      <c r="H60" s="88"/>
      <c r="I60" s="88"/>
      <c r="J60" s="362">
        <f t="shared" si="0"/>
        <v>73620</v>
      </c>
      <c r="K60" s="393">
        <v>22100</v>
      </c>
      <c r="L60" s="393">
        <v>5360</v>
      </c>
      <c r="M60" s="112"/>
      <c r="N60" s="112"/>
      <c r="O60" s="372">
        <v>90360</v>
      </c>
      <c r="P60" s="324">
        <v>0.004371958391448805</v>
      </c>
      <c r="R60" s="350"/>
      <c r="S60"/>
      <c r="T60" s="413"/>
      <c r="U60"/>
    </row>
    <row r="61" spans="1:21" s="21" customFormat="1" ht="12.75" customHeight="1">
      <c r="A61" s="321"/>
      <c r="B61" s="273" t="s">
        <v>404</v>
      </c>
      <c r="C61" s="274">
        <v>271</v>
      </c>
      <c r="D61" s="322"/>
      <c r="E61" s="88"/>
      <c r="F61" s="185" t="s">
        <v>411</v>
      </c>
      <c r="G61" s="185" t="s">
        <v>414</v>
      </c>
      <c r="H61" s="88"/>
      <c r="I61" s="88"/>
      <c r="J61" s="362">
        <f t="shared" si="0"/>
        <v>124155.94</v>
      </c>
      <c r="K61" s="393">
        <v>49554.79</v>
      </c>
      <c r="L61" s="393">
        <v>12466</v>
      </c>
      <c r="M61" s="112"/>
      <c r="N61" s="112"/>
      <c r="O61" s="372">
        <v>161244.73</v>
      </c>
      <c r="P61" s="324">
        <v>0.007801629597171281</v>
      </c>
      <c r="R61" s="350"/>
      <c r="S61"/>
      <c r="T61" s="413"/>
      <c r="U61"/>
    </row>
    <row r="62" spans="1:21" s="21" customFormat="1" ht="12.75" customHeight="1">
      <c r="A62" s="321"/>
      <c r="B62" s="273" t="s">
        <v>391</v>
      </c>
      <c r="C62" s="274">
        <v>1837</v>
      </c>
      <c r="D62" s="322"/>
      <c r="E62" s="88"/>
      <c r="F62" s="185" t="s">
        <v>411</v>
      </c>
      <c r="G62" s="185" t="s">
        <v>414</v>
      </c>
      <c r="H62" s="88"/>
      <c r="I62" s="88"/>
      <c r="J62" s="362">
        <f t="shared" si="0"/>
        <v>72571.17</v>
      </c>
      <c r="K62" s="393">
        <v>43113.42</v>
      </c>
      <c r="L62" s="393">
        <v>19141.05</v>
      </c>
      <c r="M62" s="112"/>
      <c r="N62" s="112"/>
      <c r="O62" s="372">
        <v>96543.54</v>
      </c>
      <c r="P62" s="324">
        <v>0.004671141432527373</v>
      </c>
      <c r="R62" s="350"/>
      <c r="S62"/>
      <c r="T62" s="413"/>
      <c r="U62"/>
    </row>
    <row r="63" spans="1:21" s="21" customFormat="1" ht="12.75" customHeight="1">
      <c r="A63" s="321"/>
      <c r="B63" s="273" t="s">
        <v>435</v>
      </c>
      <c r="C63" s="368">
        <v>8614</v>
      </c>
      <c r="D63" s="322"/>
      <c r="E63" s="88"/>
      <c r="F63" s="185" t="s">
        <v>411</v>
      </c>
      <c r="G63" s="185" t="s">
        <v>414</v>
      </c>
      <c r="H63" s="88"/>
      <c r="I63" s="88"/>
      <c r="J63" s="362">
        <f t="shared" si="0"/>
        <v>241967.25999999995</v>
      </c>
      <c r="K63" s="393">
        <v>69730.33</v>
      </c>
      <c r="L63" s="393">
        <v>6072.87</v>
      </c>
      <c r="M63" s="112"/>
      <c r="N63" s="112"/>
      <c r="O63" s="372">
        <v>305624.72</v>
      </c>
      <c r="P63" s="324">
        <v>0.014787279318705085</v>
      </c>
      <c r="R63" s="350"/>
      <c r="S63"/>
      <c r="T63" s="413"/>
      <c r="U63"/>
    </row>
    <row r="64" spans="1:21" s="21" customFormat="1" ht="12.75" customHeight="1">
      <c r="A64" s="321"/>
      <c r="B64" s="371" t="s">
        <v>402</v>
      </c>
      <c r="C64" s="274">
        <v>1124</v>
      </c>
      <c r="D64" s="322"/>
      <c r="E64" s="88"/>
      <c r="F64" s="185" t="s">
        <v>411</v>
      </c>
      <c r="G64" s="112" t="s">
        <v>414</v>
      </c>
      <c r="H64" s="88"/>
      <c r="I64" s="88"/>
      <c r="J64" s="362">
        <f t="shared" si="0"/>
        <v>101160.00000000001</v>
      </c>
      <c r="K64" s="393">
        <v>40368.46</v>
      </c>
      <c r="L64" s="393">
        <v>6648.46</v>
      </c>
      <c r="M64" s="112"/>
      <c r="N64" s="112"/>
      <c r="O64" s="372">
        <v>134880</v>
      </c>
      <c r="P64" s="324">
        <v>0.006526004292149346</v>
      </c>
      <c r="R64" s="350"/>
      <c r="S64"/>
      <c r="T64" s="413"/>
      <c r="U64"/>
    </row>
    <row r="65" spans="1:21" s="21" customFormat="1" ht="12.75" customHeight="1">
      <c r="A65" s="321"/>
      <c r="B65" s="382" t="s">
        <v>403</v>
      </c>
      <c r="C65" s="369">
        <v>7653</v>
      </c>
      <c r="D65" s="322"/>
      <c r="E65" s="88"/>
      <c r="F65" s="185" t="s">
        <v>411</v>
      </c>
      <c r="G65" s="185" t="s">
        <v>414</v>
      </c>
      <c r="H65" s="88"/>
      <c r="I65" s="88"/>
      <c r="J65" s="362">
        <f t="shared" si="0"/>
        <v>106147.11</v>
      </c>
      <c r="K65" s="331">
        <v>28339.06</v>
      </c>
      <c r="L65" s="331">
        <v>11540.72</v>
      </c>
      <c r="M65" s="112"/>
      <c r="N65" s="112"/>
      <c r="O65" s="372">
        <v>122945.45</v>
      </c>
      <c r="P65" s="324">
        <v>0.005948565646502319</v>
      </c>
      <c r="R65" s="350"/>
      <c r="S65"/>
      <c r="T65" s="413"/>
      <c r="U65"/>
    </row>
    <row r="66" spans="1:21" s="21" customFormat="1" ht="12.75" customHeight="1">
      <c r="A66" s="321"/>
      <c r="B66" s="273" t="s">
        <v>436</v>
      </c>
      <c r="C66" s="360">
        <v>44500</v>
      </c>
      <c r="D66" s="322"/>
      <c r="E66" s="88"/>
      <c r="F66" s="185" t="s">
        <v>411</v>
      </c>
      <c r="G66" s="112" t="s">
        <v>414</v>
      </c>
      <c r="H66" s="88"/>
      <c r="I66" s="88"/>
      <c r="J66" s="362">
        <f t="shared" si="0"/>
        <v>242836.5</v>
      </c>
      <c r="K66" s="393">
        <v>57316</v>
      </c>
      <c r="L66" s="393">
        <v>15352.5</v>
      </c>
      <c r="M66" s="112"/>
      <c r="N66" s="112"/>
      <c r="O66" s="372">
        <v>284800</v>
      </c>
      <c r="P66" s="324">
        <v>0.013779700640600042</v>
      </c>
      <c r="R66" s="350"/>
      <c r="S66"/>
      <c r="T66" s="413"/>
      <c r="U66"/>
    </row>
    <row r="67" spans="1:21" s="21" customFormat="1" ht="12.75" customHeight="1">
      <c r="A67" s="321"/>
      <c r="B67" s="382" t="s">
        <v>450</v>
      </c>
      <c r="C67" s="369">
        <v>255038</v>
      </c>
      <c r="D67" s="322"/>
      <c r="E67" s="88"/>
      <c r="F67" s="185" t="s">
        <v>411</v>
      </c>
      <c r="G67" s="112" t="s">
        <v>414</v>
      </c>
      <c r="H67" s="88"/>
      <c r="I67" s="88"/>
      <c r="J67" s="362">
        <f t="shared" si="0"/>
        <v>495913.74000000005</v>
      </c>
      <c r="K67" s="331">
        <v>71997.23</v>
      </c>
      <c r="L67" s="331">
        <v>2223.93</v>
      </c>
      <c r="M67" s="112"/>
      <c r="N67" s="112"/>
      <c r="O67" s="372">
        <v>565687.04</v>
      </c>
      <c r="P67" s="324">
        <v>0.027370077484084068</v>
      </c>
      <c r="R67" s="350"/>
      <c r="S67"/>
      <c r="T67" s="413"/>
      <c r="U67"/>
    </row>
    <row r="68" spans="1:21" s="21" customFormat="1" ht="12.75" customHeight="1">
      <c r="A68" s="321"/>
      <c r="B68" s="382" t="s">
        <v>451</v>
      </c>
      <c r="C68" s="369">
        <v>184338.5931</v>
      </c>
      <c r="D68" s="322"/>
      <c r="E68" s="88"/>
      <c r="F68" s="185" t="s">
        <v>411</v>
      </c>
      <c r="G68" s="185" t="s">
        <v>414</v>
      </c>
      <c r="H68" s="88"/>
      <c r="I68" s="88"/>
      <c r="J68" s="362">
        <f t="shared" si="0"/>
        <v>306057.37</v>
      </c>
      <c r="K68" s="331">
        <v>36277.83</v>
      </c>
      <c r="L68" s="331">
        <v>1142.9</v>
      </c>
      <c r="M68" s="112"/>
      <c r="N68" s="112"/>
      <c r="O68" s="372">
        <v>341192.3</v>
      </c>
      <c r="P68" s="324">
        <v>0.016508173296621496</v>
      </c>
      <c r="R68" s="350"/>
      <c r="S68"/>
      <c r="T68" s="413"/>
      <c r="U68"/>
    </row>
    <row r="69" spans="1:21" s="21" customFormat="1" ht="12.75" customHeight="1">
      <c r="A69" s="321"/>
      <c r="B69" s="382" t="s">
        <v>465</v>
      </c>
      <c r="C69" s="274">
        <v>690</v>
      </c>
      <c r="D69" s="322"/>
      <c r="E69" s="88"/>
      <c r="F69" s="88" t="s">
        <v>416</v>
      </c>
      <c r="G69" s="88" t="s">
        <v>415</v>
      </c>
      <c r="H69" s="88"/>
      <c r="I69" s="88"/>
      <c r="J69" s="362">
        <f t="shared" si="0"/>
        <v>469597.97</v>
      </c>
      <c r="K69" s="331">
        <v>193662.38</v>
      </c>
      <c r="L69" s="331">
        <v>116767.27</v>
      </c>
      <c r="M69" s="112"/>
      <c r="N69" s="112"/>
      <c r="O69" s="372">
        <v>546493.08</v>
      </c>
      <c r="P69" s="324">
        <v>0.02644140113960495</v>
      </c>
      <c r="R69" s="350"/>
      <c r="S69"/>
      <c r="T69" s="413"/>
      <c r="U69"/>
    </row>
    <row r="70" spans="1:21" s="21" customFormat="1" ht="12.75" customHeight="1">
      <c r="A70" s="321"/>
      <c r="B70" s="382" t="s">
        <v>488</v>
      </c>
      <c r="C70" s="274">
        <v>86</v>
      </c>
      <c r="D70" s="322"/>
      <c r="E70" s="88"/>
      <c r="F70" s="88" t="s">
        <v>416</v>
      </c>
      <c r="G70" s="88" t="s">
        <v>415</v>
      </c>
      <c r="H70" s="88"/>
      <c r="I70" s="88"/>
      <c r="J70" s="362">
        <f t="shared" si="0"/>
        <v>414247.18</v>
      </c>
      <c r="K70" s="331">
        <v>50747.93</v>
      </c>
      <c r="L70" s="331">
        <v>26297.16</v>
      </c>
      <c r="M70" s="112"/>
      <c r="N70" s="112"/>
      <c r="O70" s="372">
        <v>438697.95</v>
      </c>
      <c r="P70" s="324">
        <v>0.021225865248051003</v>
      </c>
      <c r="R70" s="350"/>
      <c r="S70"/>
      <c r="T70" s="413"/>
      <c r="U70"/>
    </row>
    <row r="71" spans="1:21" s="21" customFormat="1" ht="12.75" customHeight="1">
      <c r="A71" s="321"/>
      <c r="B71" s="382" t="s">
        <v>521</v>
      </c>
      <c r="C71" s="274">
        <v>1000</v>
      </c>
      <c r="D71" s="322"/>
      <c r="E71" s="88"/>
      <c r="F71" s="88" t="s">
        <v>416</v>
      </c>
      <c r="G71" s="88" t="s">
        <v>415</v>
      </c>
      <c r="H71" s="88"/>
      <c r="I71" s="88"/>
      <c r="J71" s="362">
        <f aca="true" t="shared" si="1" ref="J71:J92">O71-K71+L71</f>
        <v>59136.100000000006</v>
      </c>
      <c r="K71" s="331">
        <v>113.95</v>
      </c>
      <c r="L71" s="331">
        <v>2869.04</v>
      </c>
      <c r="M71" s="112"/>
      <c r="N71" s="112"/>
      <c r="O71" s="372">
        <v>56381.01</v>
      </c>
      <c r="P71" s="324">
        <v>0.0027279264031414233</v>
      </c>
      <c r="R71" s="350"/>
      <c r="S71"/>
      <c r="T71" s="413"/>
      <c r="U71"/>
    </row>
    <row r="72" spans="1:21" s="21" customFormat="1" ht="12.75" customHeight="1">
      <c r="A72" s="321"/>
      <c r="B72" s="382" t="s">
        <v>437</v>
      </c>
      <c r="C72" s="274">
        <v>478</v>
      </c>
      <c r="D72" s="322"/>
      <c r="E72" s="88"/>
      <c r="F72" s="88" t="s">
        <v>416</v>
      </c>
      <c r="G72" s="88" t="s">
        <v>415</v>
      </c>
      <c r="H72" s="88"/>
      <c r="I72" s="88"/>
      <c r="J72" s="362">
        <f t="shared" si="1"/>
        <v>158342.77</v>
      </c>
      <c r="K72" s="331">
        <v>29863.85</v>
      </c>
      <c r="L72" s="331">
        <v>10208.76</v>
      </c>
      <c r="M72" s="112"/>
      <c r="N72" s="112"/>
      <c r="O72" s="372">
        <v>177997.86</v>
      </c>
      <c r="P72" s="324">
        <v>0.0086122093590851</v>
      </c>
      <c r="R72" s="350"/>
      <c r="S72"/>
      <c r="T72" s="413"/>
      <c r="U72"/>
    </row>
    <row r="73" spans="1:21" s="21" customFormat="1" ht="12.75" customHeight="1">
      <c r="A73" s="321"/>
      <c r="B73" s="382" t="s">
        <v>485</v>
      </c>
      <c r="C73" s="274">
        <v>26000</v>
      </c>
      <c r="D73" s="322"/>
      <c r="E73" s="88"/>
      <c r="F73" s="88" t="s">
        <v>416</v>
      </c>
      <c r="G73" s="88" t="s">
        <v>415</v>
      </c>
      <c r="H73" s="88"/>
      <c r="I73" s="88"/>
      <c r="J73" s="362">
        <f t="shared" si="1"/>
        <v>625121.64</v>
      </c>
      <c r="K73" s="331">
        <v>133738.86</v>
      </c>
      <c r="L73" s="331">
        <v>164121.39</v>
      </c>
      <c r="M73" s="112"/>
      <c r="N73" s="112"/>
      <c r="O73" s="372">
        <v>594739.11</v>
      </c>
      <c r="P73" s="324">
        <v>0.028775726457362705</v>
      </c>
      <c r="R73" s="350"/>
      <c r="S73"/>
      <c r="T73" s="413"/>
      <c r="U73"/>
    </row>
    <row r="74" spans="1:21" s="21" customFormat="1" ht="12.75" customHeight="1">
      <c r="A74" s="321"/>
      <c r="B74" s="382" t="s">
        <v>438</v>
      </c>
      <c r="C74" s="274">
        <v>64</v>
      </c>
      <c r="D74" s="322"/>
      <c r="E74" s="88"/>
      <c r="F74" s="88" t="s">
        <v>416</v>
      </c>
      <c r="G74" s="88" t="s">
        <v>415</v>
      </c>
      <c r="H74" s="88"/>
      <c r="I74" s="88"/>
      <c r="J74" s="362">
        <f t="shared" si="1"/>
        <v>198329.18999999997</v>
      </c>
      <c r="K74" s="331">
        <v>36440.73</v>
      </c>
      <c r="L74" s="331">
        <v>28918.96</v>
      </c>
      <c r="M74" s="112"/>
      <c r="N74" s="112"/>
      <c r="O74" s="372">
        <v>205850.96</v>
      </c>
      <c r="P74" s="324">
        <v>0.00995984763125047</v>
      </c>
      <c r="R74" s="350"/>
      <c r="S74"/>
      <c r="T74" s="413"/>
      <c r="U74"/>
    </row>
    <row r="75" spans="1:21" s="21" customFormat="1" ht="12.75" customHeight="1">
      <c r="A75" s="321"/>
      <c r="B75" s="382" t="s">
        <v>439</v>
      </c>
      <c r="C75" s="274">
        <v>1113</v>
      </c>
      <c r="D75" s="322"/>
      <c r="E75" s="88"/>
      <c r="F75" s="88" t="s">
        <v>416</v>
      </c>
      <c r="G75" s="88" t="s">
        <v>415</v>
      </c>
      <c r="H75" s="88"/>
      <c r="I75" s="88"/>
      <c r="J75" s="362">
        <f t="shared" si="1"/>
        <v>128745.40999999999</v>
      </c>
      <c r="K75" s="331">
        <v>34169.5</v>
      </c>
      <c r="L75" s="331">
        <v>31434.39</v>
      </c>
      <c r="M75" s="112"/>
      <c r="N75" s="112"/>
      <c r="O75" s="372">
        <v>131480.52</v>
      </c>
      <c r="P75" s="324">
        <v>0.0063615245985618905</v>
      </c>
      <c r="R75" s="350"/>
      <c r="S75"/>
      <c r="T75" s="413"/>
      <c r="U75"/>
    </row>
    <row r="76" spans="1:21" s="21" customFormat="1" ht="12.75" customHeight="1">
      <c r="A76" s="321"/>
      <c r="B76" s="382" t="s">
        <v>409</v>
      </c>
      <c r="C76" s="274">
        <v>100</v>
      </c>
      <c r="D76" s="322"/>
      <c r="E76" s="88"/>
      <c r="F76" s="88" t="s">
        <v>416</v>
      </c>
      <c r="G76" s="88" t="s">
        <v>415</v>
      </c>
      <c r="H76" s="88"/>
      <c r="I76" s="88"/>
      <c r="J76" s="362">
        <f t="shared" si="1"/>
        <v>480836.07999999996</v>
      </c>
      <c r="K76" s="331">
        <v>94566.89</v>
      </c>
      <c r="L76" s="331">
        <v>38441.24</v>
      </c>
      <c r="M76" s="112"/>
      <c r="N76" s="112"/>
      <c r="O76" s="372">
        <v>536961.73</v>
      </c>
      <c r="P76" s="324">
        <v>0.025980238394869053</v>
      </c>
      <c r="R76" s="350"/>
      <c r="S76"/>
      <c r="T76" s="413"/>
      <c r="U76"/>
    </row>
    <row r="77" spans="1:21" s="21" customFormat="1" ht="12.75" customHeight="1">
      <c r="A77" s="321"/>
      <c r="B77" s="382" t="s">
        <v>520</v>
      </c>
      <c r="C77" s="274">
        <v>152</v>
      </c>
      <c r="D77" s="322"/>
      <c r="E77" s="88"/>
      <c r="F77" s="88" t="s">
        <v>416</v>
      </c>
      <c r="G77" s="88" t="s">
        <v>415</v>
      </c>
      <c r="H77" s="88"/>
      <c r="I77" s="88"/>
      <c r="J77" s="362">
        <f t="shared" si="1"/>
        <v>34152.25</v>
      </c>
      <c r="K77" s="331">
        <v>1029.83</v>
      </c>
      <c r="L77" s="331">
        <v>2534.79</v>
      </c>
      <c r="M77" s="112"/>
      <c r="N77" s="112"/>
      <c r="O77" s="372">
        <v>32647.29</v>
      </c>
      <c r="P77" s="324">
        <v>0.0015795993080296887</v>
      </c>
      <c r="R77" s="350"/>
      <c r="S77"/>
      <c r="T77" s="413"/>
      <c r="U77"/>
    </row>
    <row r="78" spans="1:21" s="21" customFormat="1" ht="12.75" customHeight="1">
      <c r="A78" s="321"/>
      <c r="B78" s="382" t="s">
        <v>504</v>
      </c>
      <c r="C78" s="274">
        <v>34</v>
      </c>
      <c r="D78" s="322"/>
      <c r="E78" s="88"/>
      <c r="F78" s="88" t="s">
        <v>416</v>
      </c>
      <c r="G78" s="88" t="s">
        <v>415</v>
      </c>
      <c r="H78" s="88"/>
      <c r="I78" s="88"/>
      <c r="J78" s="362">
        <f t="shared" si="1"/>
        <v>78567.64</v>
      </c>
      <c r="K78" s="331">
        <v>16444.39</v>
      </c>
      <c r="L78" s="331">
        <v>9661.92</v>
      </c>
      <c r="M78" s="112"/>
      <c r="N78" s="112"/>
      <c r="O78" s="372">
        <v>85350.11</v>
      </c>
      <c r="P78" s="324">
        <v>0.004129560974165323</v>
      </c>
      <c r="R78" s="350"/>
      <c r="S78"/>
      <c r="T78" s="413"/>
      <c r="U78"/>
    </row>
    <row r="79" spans="1:21" s="21" customFormat="1" ht="12.75" customHeight="1">
      <c r="A79" s="321"/>
      <c r="B79" s="382" t="s">
        <v>487</v>
      </c>
      <c r="C79" s="274">
        <v>376</v>
      </c>
      <c r="D79" s="322"/>
      <c r="E79" s="88"/>
      <c r="F79" s="88" t="s">
        <v>416</v>
      </c>
      <c r="G79" s="88" t="s">
        <v>415</v>
      </c>
      <c r="H79" s="88"/>
      <c r="I79" s="88"/>
      <c r="J79" s="362">
        <f t="shared" si="1"/>
        <v>501229.01</v>
      </c>
      <c r="K79" s="331">
        <v>89020.82</v>
      </c>
      <c r="L79" s="331">
        <v>70363.22</v>
      </c>
      <c r="M79" s="112"/>
      <c r="N79" s="112"/>
      <c r="O79" s="372">
        <v>519886.61</v>
      </c>
      <c r="P79" s="324">
        <v>0.02515407953952382</v>
      </c>
      <c r="R79" s="350"/>
      <c r="S79"/>
      <c r="T79" s="413"/>
      <c r="U79"/>
    </row>
    <row r="80" spans="1:21" s="21" customFormat="1" ht="12.75" customHeight="1">
      <c r="A80" s="321"/>
      <c r="B80" s="382" t="s">
        <v>410</v>
      </c>
      <c r="C80" s="274">
        <v>1559</v>
      </c>
      <c r="D80" s="322"/>
      <c r="E80" s="88"/>
      <c r="F80" s="88" t="s">
        <v>416</v>
      </c>
      <c r="G80" s="88" t="s">
        <v>415</v>
      </c>
      <c r="H80" s="88"/>
      <c r="I80" s="88"/>
      <c r="J80" s="362">
        <f t="shared" si="1"/>
        <v>473345.51</v>
      </c>
      <c r="K80" s="331">
        <v>95694.99</v>
      </c>
      <c r="L80" s="331">
        <v>45838.15</v>
      </c>
      <c r="M80" s="112"/>
      <c r="N80" s="112"/>
      <c r="O80" s="372">
        <v>523202.35</v>
      </c>
      <c r="P80" s="324">
        <v>0.02531450757534567</v>
      </c>
      <c r="R80" s="350"/>
      <c r="S80"/>
      <c r="T80" s="413"/>
      <c r="U80"/>
    </row>
    <row r="81" spans="1:21" s="21" customFormat="1" ht="12.75" customHeight="1">
      <c r="A81" s="321"/>
      <c r="B81" s="382" t="s">
        <v>407</v>
      </c>
      <c r="C81" s="274">
        <v>670</v>
      </c>
      <c r="D81" s="322"/>
      <c r="E81" s="88"/>
      <c r="F81" s="88" t="s">
        <v>416</v>
      </c>
      <c r="G81" s="88" t="s">
        <v>415</v>
      </c>
      <c r="H81" s="88"/>
      <c r="I81" s="88"/>
      <c r="J81" s="362">
        <f t="shared" si="1"/>
        <v>340055.57999999996</v>
      </c>
      <c r="K81" s="331">
        <v>73546.7</v>
      </c>
      <c r="L81" s="331">
        <v>63011.74</v>
      </c>
      <c r="M81" s="112"/>
      <c r="N81" s="112"/>
      <c r="O81" s="372">
        <v>350590.54</v>
      </c>
      <c r="P81" s="324">
        <v>0.016962895676356442</v>
      </c>
      <c r="R81" s="350"/>
      <c r="S81"/>
      <c r="T81" s="413"/>
      <c r="U81"/>
    </row>
    <row r="82" spans="1:21" s="21" customFormat="1" ht="12.75" customHeight="1">
      <c r="A82" s="321"/>
      <c r="B82" s="382" t="s">
        <v>408</v>
      </c>
      <c r="C82" s="274">
        <v>1450</v>
      </c>
      <c r="D82" s="322"/>
      <c r="E82" s="88"/>
      <c r="F82" s="88" t="s">
        <v>416</v>
      </c>
      <c r="G82" s="88" t="s">
        <v>415</v>
      </c>
      <c r="H82" s="88"/>
      <c r="I82" s="88"/>
      <c r="J82" s="362">
        <f t="shared" si="1"/>
        <v>201428.08</v>
      </c>
      <c r="K82" s="331">
        <v>22313.92</v>
      </c>
      <c r="L82" s="331">
        <v>17410.46</v>
      </c>
      <c r="M82" s="112"/>
      <c r="N82" s="112"/>
      <c r="O82" s="372">
        <v>206331.54</v>
      </c>
      <c r="P82" s="324">
        <v>0.009983099908405875</v>
      </c>
      <c r="R82" s="350"/>
      <c r="S82"/>
      <c r="T82" s="413"/>
      <c r="U82"/>
    </row>
    <row r="83" spans="1:21" s="21" customFormat="1" ht="12.75" customHeight="1">
      <c r="A83" s="321"/>
      <c r="B83" s="382" t="s">
        <v>464</v>
      </c>
      <c r="C83" s="274">
        <v>64</v>
      </c>
      <c r="D83" s="322"/>
      <c r="E83" s="88"/>
      <c r="F83" s="88" t="s">
        <v>416</v>
      </c>
      <c r="G83" s="88" t="s">
        <v>415</v>
      </c>
      <c r="H83" s="88"/>
      <c r="I83" s="88"/>
      <c r="J83" s="362">
        <f t="shared" si="1"/>
        <v>177846.58</v>
      </c>
      <c r="K83" s="331">
        <v>30395.75</v>
      </c>
      <c r="L83" s="331">
        <v>31259.65</v>
      </c>
      <c r="M83" s="112"/>
      <c r="N83" s="112"/>
      <c r="O83" s="372">
        <v>176982.68</v>
      </c>
      <c r="P83" s="324">
        <v>0.008563091112960365</v>
      </c>
      <c r="R83" s="350"/>
      <c r="S83"/>
      <c r="T83" s="413"/>
      <c r="U83"/>
    </row>
    <row r="84" spans="1:21" s="21" customFormat="1" ht="12.75" customHeight="1">
      <c r="A84" s="321"/>
      <c r="B84" s="382" t="s">
        <v>522</v>
      </c>
      <c r="C84" s="274">
        <v>70</v>
      </c>
      <c r="D84" s="322"/>
      <c r="E84" s="88"/>
      <c r="F84" s="88" t="s">
        <v>416</v>
      </c>
      <c r="G84" s="88" t="s">
        <v>415</v>
      </c>
      <c r="H84" s="88"/>
      <c r="I84" s="88"/>
      <c r="J84" s="362">
        <f t="shared" si="1"/>
        <v>111481.86</v>
      </c>
      <c r="K84" s="331">
        <v>13495.67</v>
      </c>
      <c r="L84" s="331">
        <v>0</v>
      </c>
      <c r="M84" s="112"/>
      <c r="N84" s="112"/>
      <c r="O84" s="372">
        <v>124977.53</v>
      </c>
      <c r="P84" s="324">
        <v>0.006046885358853971</v>
      </c>
      <c r="R84" s="350"/>
      <c r="S84"/>
      <c r="T84" s="413"/>
      <c r="U84"/>
    </row>
    <row r="85" spans="1:21" s="21" customFormat="1" ht="12.75" customHeight="1">
      <c r="A85" s="321"/>
      <c r="B85" s="382" t="s">
        <v>486</v>
      </c>
      <c r="C85" s="274">
        <v>443</v>
      </c>
      <c r="D85" s="322"/>
      <c r="E85" s="88"/>
      <c r="F85" s="88" t="s">
        <v>416</v>
      </c>
      <c r="G85" s="88" t="s">
        <v>415</v>
      </c>
      <c r="H85" s="88"/>
      <c r="I85" s="88"/>
      <c r="J85" s="362">
        <f t="shared" si="1"/>
        <v>461548.14999999997</v>
      </c>
      <c r="K85" s="331">
        <v>86365.6</v>
      </c>
      <c r="L85" s="331">
        <v>24590.58</v>
      </c>
      <c r="M85" s="112"/>
      <c r="N85" s="112"/>
      <c r="O85" s="372">
        <v>523323.17</v>
      </c>
      <c r="P85" s="324">
        <v>0.02532035330368625</v>
      </c>
      <c r="R85" s="350"/>
      <c r="S85"/>
      <c r="T85" s="413"/>
      <c r="U85"/>
    </row>
    <row r="86" spans="1:21" s="21" customFormat="1" ht="12.75" customHeight="1">
      <c r="A86" s="321"/>
      <c r="B86" s="382" t="s">
        <v>518</v>
      </c>
      <c r="C86" s="274">
        <v>53</v>
      </c>
      <c r="D86" s="322"/>
      <c r="E86" s="88"/>
      <c r="F86" s="88" t="s">
        <v>416</v>
      </c>
      <c r="G86" s="88" t="s">
        <v>415</v>
      </c>
      <c r="H86" s="88"/>
      <c r="I86" s="88"/>
      <c r="J86" s="362">
        <f t="shared" si="1"/>
        <v>45803.38</v>
      </c>
      <c r="K86" s="331">
        <v>7943.43</v>
      </c>
      <c r="L86" s="331">
        <v>5366.53</v>
      </c>
      <c r="M86" s="112"/>
      <c r="N86" s="112"/>
      <c r="O86" s="372">
        <v>48380.28</v>
      </c>
      <c r="P86" s="324">
        <v>0.0023408208402682915</v>
      </c>
      <c r="R86" s="350"/>
      <c r="S86"/>
      <c r="T86" s="413"/>
      <c r="U86"/>
    </row>
    <row r="87" spans="1:21" s="21" customFormat="1" ht="12.75" customHeight="1">
      <c r="A87" s="321"/>
      <c r="B87" s="382" t="s">
        <v>519</v>
      </c>
      <c r="C87" s="274">
        <v>6</v>
      </c>
      <c r="D87" s="322"/>
      <c r="E87" s="88"/>
      <c r="F87" s="88" t="s">
        <v>416</v>
      </c>
      <c r="G87" s="88" t="s">
        <v>415</v>
      </c>
      <c r="H87" s="88"/>
      <c r="I87" s="88"/>
      <c r="J87" s="362">
        <f t="shared" si="1"/>
        <v>17157.93</v>
      </c>
      <c r="K87" s="331">
        <v>3177.94</v>
      </c>
      <c r="L87" s="331">
        <v>1647.98</v>
      </c>
      <c r="M87" s="112"/>
      <c r="N87" s="112"/>
      <c r="O87" s="372">
        <v>18687.89</v>
      </c>
      <c r="P87" s="324">
        <v>0.000904190764762862</v>
      </c>
      <c r="R87" s="350"/>
      <c r="S87"/>
      <c r="T87" s="413"/>
      <c r="U87"/>
    </row>
    <row r="88" spans="1:21" s="21" customFormat="1" ht="12.75" customHeight="1">
      <c r="A88" s="321"/>
      <c r="B88" s="382" t="s">
        <v>517</v>
      </c>
      <c r="C88" s="274">
        <v>12300</v>
      </c>
      <c r="D88" s="322"/>
      <c r="E88" s="88"/>
      <c r="F88" s="112" t="s">
        <v>412</v>
      </c>
      <c r="G88" s="88" t="s">
        <v>413</v>
      </c>
      <c r="H88" s="88"/>
      <c r="I88" s="88"/>
      <c r="J88" s="362">
        <f t="shared" si="1"/>
        <v>135713.69</v>
      </c>
      <c r="K88" s="331">
        <v>11654.47</v>
      </c>
      <c r="L88" s="331">
        <v>19069.52</v>
      </c>
      <c r="M88" s="112"/>
      <c r="N88" s="112"/>
      <c r="O88" s="372">
        <v>128298.64</v>
      </c>
      <c r="P88" s="324">
        <v>0.006207573215576244</v>
      </c>
      <c r="R88" s="350"/>
      <c r="S88"/>
      <c r="T88" s="413"/>
      <c r="U88"/>
    </row>
    <row r="89" spans="1:21" s="21" customFormat="1" ht="12.75" customHeight="1">
      <c r="A89" s="321"/>
      <c r="B89" s="382" t="s">
        <v>484</v>
      </c>
      <c r="C89" s="369">
        <v>15000</v>
      </c>
      <c r="D89" s="322"/>
      <c r="E89" s="88"/>
      <c r="F89" s="112" t="s">
        <v>412</v>
      </c>
      <c r="G89" s="88" t="s">
        <v>413</v>
      </c>
      <c r="H89" s="88"/>
      <c r="I89" s="88"/>
      <c r="J89" s="362">
        <f t="shared" si="1"/>
        <v>259950.00999999998</v>
      </c>
      <c r="K89" s="331">
        <v>20673.35</v>
      </c>
      <c r="L89" s="331">
        <v>52015.34</v>
      </c>
      <c r="M89" s="112"/>
      <c r="N89" s="112"/>
      <c r="O89" s="372">
        <v>228608.02</v>
      </c>
      <c r="P89" s="324">
        <v>0.011060920223456134</v>
      </c>
      <c r="R89" s="350"/>
      <c r="S89"/>
      <c r="T89" s="413"/>
      <c r="U89"/>
    </row>
    <row r="90" spans="1:21" s="21" customFormat="1" ht="12.75" customHeight="1">
      <c r="A90" s="321"/>
      <c r="B90" s="382" t="s">
        <v>516</v>
      </c>
      <c r="C90" s="369">
        <v>50000</v>
      </c>
      <c r="D90" s="322"/>
      <c r="E90" s="88"/>
      <c r="F90" s="112" t="s">
        <v>412</v>
      </c>
      <c r="G90" s="88" t="s">
        <v>413</v>
      </c>
      <c r="H90" s="88"/>
      <c r="I90" s="88"/>
      <c r="J90" s="362">
        <f t="shared" si="1"/>
        <v>51136.18000000001</v>
      </c>
      <c r="K90" s="331">
        <v>7063.48</v>
      </c>
      <c r="L90" s="331">
        <v>13868.83</v>
      </c>
      <c r="M90" s="112"/>
      <c r="N90" s="112"/>
      <c r="O90" s="372">
        <v>44330.83</v>
      </c>
      <c r="P90" s="324">
        <v>0.0021448931409737766</v>
      </c>
      <c r="R90" s="350"/>
      <c r="S90"/>
      <c r="T90" s="413"/>
      <c r="U90"/>
    </row>
    <row r="91" spans="1:21" s="21" customFormat="1" ht="12.75" customHeight="1">
      <c r="A91" s="321"/>
      <c r="B91" s="382" t="s">
        <v>405</v>
      </c>
      <c r="C91" s="274">
        <v>650000</v>
      </c>
      <c r="D91" s="322"/>
      <c r="E91" s="88"/>
      <c r="F91" s="112" t="s">
        <v>412</v>
      </c>
      <c r="G91" s="88" t="s">
        <v>413</v>
      </c>
      <c r="H91" s="88"/>
      <c r="I91" s="88"/>
      <c r="J91" s="362">
        <f t="shared" si="1"/>
        <v>424854.86</v>
      </c>
      <c r="K91" s="331">
        <v>76577.07</v>
      </c>
      <c r="L91" s="331">
        <v>109698.04</v>
      </c>
      <c r="M91" s="112"/>
      <c r="N91" s="112"/>
      <c r="O91" s="372">
        <v>391733.89</v>
      </c>
      <c r="P91" s="324">
        <v>0.018953566485174673</v>
      </c>
      <c r="R91" s="350"/>
      <c r="S91"/>
      <c r="T91" s="413"/>
      <c r="U91"/>
    </row>
    <row r="92" spans="1:21" s="21" customFormat="1" ht="12.75" customHeight="1">
      <c r="A92" s="321"/>
      <c r="B92" s="382" t="s">
        <v>460</v>
      </c>
      <c r="C92" s="369">
        <v>50000</v>
      </c>
      <c r="D92" s="322"/>
      <c r="E92" s="88"/>
      <c r="F92" s="112" t="s">
        <v>412</v>
      </c>
      <c r="G92" s="88" t="s">
        <v>413</v>
      </c>
      <c r="H92" s="88"/>
      <c r="I92" s="88"/>
      <c r="J92" s="362">
        <f t="shared" si="1"/>
        <v>569671.3</v>
      </c>
      <c r="K92" s="331">
        <v>76419.67</v>
      </c>
      <c r="L92" s="331">
        <v>110064.57</v>
      </c>
      <c r="M92" s="112"/>
      <c r="N92" s="112"/>
      <c r="O92" s="372">
        <v>536026.4</v>
      </c>
      <c r="P92" s="324">
        <v>0.025934983593604407</v>
      </c>
      <c r="R92" s="350"/>
      <c r="S92"/>
      <c r="T92" s="413"/>
      <c r="U92"/>
    </row>
    <row r="93" spans="1:21" s="21" customFormat="1" ht="12.75" customHeight="1">
      <c r="A93" s="321"/>
      <c r="B93" s="382" t="s">
        <v>462</v>
      </c>
      <c r="C93" s="369">
        <v>125000</v>
      </c>
      <c r="D93" s="322"/>
      <c r="E93" s="88"/>
      <c r="F93" s="112" t="s">
        <v>412</v>
      </c>
      <c r="G93" s="88" t="s">
        <v>413</v>
      </c>
      <c r="H93" s="88"/>
      <c r="I93" s="88"/>
      <c r="J93" s="362">
        <f>O93-K94+L94</f>
        <v>281474.12</v>
      </c>
      <c r="K93" s="331">
        <v>28383.6</v>
      </c>
      <c r="L93" s="331">
        <v>52947.14</v>
      </c>
      <c r="M93" s="112"/>
      <c r="N93" s="112"/>
      <c r="O93" s="372">
        <v>253526</v>
      </c>
      <c r="P93" s="324">
        <v>0.012266546294272353</v>
      </c>
      <c r="R93" s="350"/>
      <c r="S93"/>
      <c r="T93" s="413"/>
      <c r="U93"/>
    </row>
    <row r="94" spans="1:21" s="21" customFormat="1" ht="12.75" customHeight="1">
      <c r="A94" s="321"/>
      <c r="B94" s="382" t="s">
        <v>463</v>
      </c>
      <c r="C94" s="274">
        <v>115000</v>
      </c>
      <c r="D94" s="322"/>
      <c r="E94" s="88"/>
      <c r="F94" s="112" t="s">
        <v>412</v>
      </c>
      <c r="G94" s="88" t="s">
        <v>413</v>
      </c>
      <c r="H94" s="88"/>
      <c r="I94" s="88"/>
      <c r="J94" s="362">
        <f aca="true" t="shared" si="2" ref="J94:J101">O94-K94+L94</f>
        <v>315837.76</v>
      </c>
      <c r="K94" s="331">
        <v>28355.5</v>
      </c>
      <c r="L94" s="331">
        <v>56303.62</v>
      </c>
      <c r="M94" s="112"/>
      <c r="N94" s="112"/>
      <c r="O94" s="372">
        <v>287889.64</v>
      </c>
      <c r="P94" s="324">
        <v>0.013929189103687204</v>
      </c>
      <c r="R94" s="350"/>
      <c r="S94"/>
      <c r="T94" s="413"/>
      <c r="U94"/>
    </row>
    <row r="95" spans="1:21" s="21" customFormat="1" ht="12.75" customHeight="1">
      <c r="A95" s="321"/>
      <c r="B95" s="382" t="s">
        <v>440</v>
      </c>
      <c r="C95" s="274">
        <v>200000</v>
      </c>
      <c r="D95" s="322"/>
      <c r="E95" s="88"/>
      <c r="F95" s="112" t="s">
        <v>412</v>
      </c>
      <c r="G95" s="88" t="s">
        <v>413</v>
      </c>
      <c r="H95" s="88"/>
      <c r="I95" s="88"/>
      <c r="J95" s="362">
        <f t="shared" si="2"/>
        <v>62364.020000000004</v>
      </c>
      <c r="K95" s="331">
        <v>7428.34</v>
      </c>
      <c r="L95" s="331">
        <v>11843.56</v>
      </c>
      <c r="M95" s="112"/>
      <c r="N95" s="112"/>
      <c r="O95" s="372">
        <v>57948.8</v>
      </c>
      <c r="P95" s="324">
        <v>0.0028037820101193952</v>
      </c>
      <c r="R95" s="350"/>
      <c r="S95"/>
      <c r="T95" s="413"/>
      <c r="U95"/>
    </row>
    <row r="96" spans="1:21" s="21" customFormat="1" ht="12.75" customHeight="1">
      <c r="A96" s="321"/>
      <c r="B96" s="382" t="s">
        <v>461</v>
      </c>
      <c r="C96" s="369">
        <v>700000</v>
      </c>
      <c r="D96" s="322"/>
      <c r="E96" s="88"/>
      <c r="F96" s="112" t="s">
        <v>412</v>
      </c>
      <c r="G96" s="88" t="s">
        <v>413</v>
      </c>
      <c r="H96" s="88"/>
      <c r="I96" s="88"/>
      <c r="J96" s="362">
        <f t="shared" si="2"/>
        <v>285435.30000000005</v>
      </c>
      <c r="K96" s="331">
        <v>33511.05</v>
      </c>
      <c r="L96" s="331">
        <v>39053.65</v>
      </c>
      <c r="M96" s="112"/>
      <c r="N96" s="112"/>
      <c r="O96" s="372">
        <v>279892.7</v>
      </c>
      <c r="P96" s="324">
        <v>0.013542266915341557</v>
      </c>
      <c r="R96" s="350"/>
      <c r="S96"/>
      <c r="T96" s="413"/>
      <c r="U96"/>
    </row>
    <row r="97" spans="1:21" s="21" customFormat="1" ht="12.75" customHeight="1">
      <c r="A97" s="321"/>
      <c r="B97" s="382" t="s">
        <v>406</v>
      </c>
      <c r="C97" s="274">
        <v>12275</v>
      </c>
      <c r="D97" s="322"/>
      <c r="E97" s="88"/>
      <c r="F97" s="112" t="s">
        <v>412</v>
      </c>
      <c r="G97" s="88" t="s">
        <v>413</v>
      </c>
      <c r="H97" s="88"/>
      <c r="I97" s="88"/>
      <c r="J97" s="362">
        <f t="shared" si="2"/>
        <v>316512.38</v>
      </c>
      <c r="K97" s="331">
        <v>34236.55</v>
      </c>
      <c r="L97" s="331">
        <v>69776.93</v>
      </c>
      <c r="M97" s="112"/>
      <c r="N97" s="112"/>
      <c r="O97" s="372">
        <v>280972</v>
      </c>
      <c r="P97" s="324">
        <v>0.01359448752946164</v>
      </c>
      <c r="R97" s="350"/>
      <c r="S97"/>
      <c r="T97" s="413"/>
      <c r="U97"/>
    </row>
    <row r="98" spans="1:21" s="21" customFormat="1" ht="12.75" customHeight="1">
      <c r="A98" s="321"/>
      <c r="B98" s="382" t="s">
        <v>441</v>
      </c>
      <c r="C98" s="369">
        <v>464</v>
      </c>
      <c r="D98" s="322"/>
      <c r="E98" s="88"/>
      <c r="F98" s="112" t="s">
        <v>446</v>
      </c>
      <c r="G98" s="88" t="s">
        <v>445</v>
      </c>
      <c r="H98" s="88"/>
      <c r="I98" s="88"/>
      <c r="J98" s="362">
        <f t="shared" si="2"/>
        <v>383948.84</v>
      </c>
      <c r="K98" s="331">
        <v>60574.04</v>
      </c>
      <c r="L98" s="331">
        <v>59060.54</v>
      </c>
      <c r="M98" s="112"/>
      <c r="N98" s="112"/>
      <c r="O98" s="372">
        <v>385462.34</v>
      </c>
      <c r="P98" s="324">
        <v>0.018650125187588455</v>
      </c>
      <c r="R98" s="350"/>
      <c r="S98"/>
      <c r="T98" s="413"/>
      <c r="U98"/>
    </row>
    <row r="99" spans="1:21" s="21" customFormat="1" ht="12.75" customHeight="1">
      <c r="A99" s="321"/>
      <c r="B99" s="382" t="s">
        <v>442</v>
      </c>
      <c r="C99" s="369">
        <v>2153</v>
      </c>
      <c r="D99" s="322"/>
      <c r="E99" s="88"/>
      <c r="F99" s="112" t="s">
        <v>446</v>
      </c>
      <c r="G99" s="88" t="s">
        <v>445</v>
      </c>
      <c r="H99" s="88"/>
      <c r="I99" s="88"/>
      <c r="J99" s="362">
        <f t="shared" si="2"/>
        <v>601301.4199999999</v>
      </c>
      <c r="K99" s="331">
        <v>78882.99</v>
      </c>
      <c r="L99" s="331">
        <v>76800.81</v>
      </c>
      <c r="M99" s="112"/>
      <c r="N99" s="112"/>
      <c r="O99" s="372">
        <v>603383.6</v>
      </c>
      <c r="P99" s="324">
        <v>0.02919397956266699</v>
      </c>
      <c r="R99" s="350"/>
      <c r="S99"/>
      <c r="T99" s="413"/>
      <c r="U99"/>
    </row>
    <row r="100" spans="1:21" s="21" customFormat="1" ht="12.75" customHeight="1">
      <c r="A100" s="321"/>
      <c r="B100" s="382" t="s">
        <v>443</v>
      </c>
      <c r="C100" s="369">
        <v>287</v>
      </c>
      <c r="D100" s="322"/>
      <c r="E100" s="88"/>
      <c r="F100" s="112" t="s">
        <v>446</v>
      </c>
      <c r="G100" s="88" t="s">
        <v>445</v>
      </c>
      <c r="H100" s="88"/>
      <c r="I100" s="88"/>
      <c r="J100" s="362">
        <f t="shared" si="2"/>
        <v>210786.03</v>
      </c>
      <c r="K100" s="331">
        <v>30551.56</v>
      </c>
      <c r="L100" s="331">
        <v>34910.88</v>
      </c>
      <c r="M100" s="112"/>
      <c r="N100" s="112"/>
      <c r="O100" s="372">
        <v>206426.71</v>
      </c>
      <c r="P100" s="324">
        <v>0.009987704592780755</v>
      </c>
      <c r="R100" s="350"/>
      <c r="S100"/>
      <c r="T100" s="413"/>
      <c r="U100"/>
    </row>
    <row r="101" spans="1:21" s="21" customFormat="1" ht="12.75" customHeight="1">
      <c r="A101" s="321"/>
      <c r="B101" s="382" t="s">
        <v>505</v>
      </c>
      <c r="C101" s="369">
        <v>342</v>
      </c>
      <c r="D101" s="322"/>
      <c r="E101" s="88"/>
      <c r="F101" s="112" t="s">
        <v>446</v>
      </c>
      <c r="G101" s="88" t="s">
        <v>445</v>
      </c>
      <c r="H101" s="88"/>
      <c r="I101" s="88"/>
      <c r="J101" s="362">
        <f t="shared" si="2"/>
        <v>120985.29999999999</v>
      </c>
      <c r="K101" s="331">
        <v>10828.79</v>
      </c>
      <c r="L101" s="331">
        <v>18579.69</v>
      </c>
      <c r="M101" s="112"/>
      <c r="N101" s="112"/>
      <c r="O101" s="372">
        <v>113234.4</v>
      </c>
      <c r="P101" s="324">
        <v>0.005478708336439471</v>
      </c>
      <c r="R101" s="350"/>
      <c r="S101"/>
      <c r="T101" s="413"/>
      <c r="U101"/>
    </row>
    <row r="102" spans="1:21" s="21" customFormat="1" ht="12.75" customHeight="1">
      <c r="A102" s="321"/>
      <c r="B102" s="382" t="s">
        <v>514</v>
      </c>
      <c r="C102" s="369">
        <v>1831</v>
      </c>
      <c r="D102" s="322"/>
      <c r="E102" s="88"/>
      <c r="F102" s="112" t="s">
        <v>446</v>
      </c>
      <c r="G102" s="88" t="s">
        <v>445</v>
      </c>
      <c r="H102" s="88"/>
      <c r="I102" s="88"/>
      <c r="J102" s="362">
        <f>O102-K103+L103</f>
        <v>104736.43999999999</v>
      </c>
      <c r="K102" s="331">
        <v>15893.8</v>
      </c>
      <c r="L102" s="331">
        <v>23513.15</v>
      </c>
      <c r="M102" s="112"/>
      <c r="N102" s="112"/>
      <c r="O102" s="372">
        <v>104444.89</v>
      </c>
      <c r="P102" s="324">
        <v>0.005053438615310397</v>
      </c>
      <c r="R102" s="350"/>
      <c r="S102"/>
      <c r="T102" s="413"/>
      <c r="U102"/>
    </row>
    <row r="103" spans="1:21" s="21" customFormat="1" ht="12.75" customHeight="1">
      <c r="A103" s="321"/>
      <c r="B103" s="382" t="s">
        <v>444</v>
      </c>
      <c r="C103" s="369">
        <v>790</v>
      </c>
      <c r="D103" s="322"/>
      <c r="E103" s="88"/>
      <c r="F103" s="112" t="s">
        <v>446</v>
      </c>
      <c r="G103" s="88" t="s">
        <v>445</v>
      </c>
      <c r="H103" s="88"/>
      <c r="I103" s="88"/>
      <c r="J103" s="362">
        <f aca="true" t="shared" si="3" ref="J103:J112">O103-K103+L103</f>
        <v>127762.77999999998</v>
      </c>
      <c r="K103" s="331">
        <v>24415.21</v>
      </c>
      <c r="L103" s="331">
        <v>24706.76</v>
      </c>
      <c r="M103" s="112"/>
      <c r="N103" s="112"/>
      <c r="O103" s="372">
        <v>127471.23</v>
      </c>
      <c r="P103" s="324">
        <v>0.006167539991885798</v>
      </c>
      <c r="R103" s="350"/>
      <c r="S103"/>
      <c r="T103" s="413"/>
      <c r="U103"/>
    </row>
    <row r="104" spans="1:21" s="21" customFormat="1" ht="12.75" customHeight="1">
      <c r="A104" s="321"/>
      <c r="B104" s="382" t="s">
        <v>515</v>
      </c>
      <c r="C104" s="274">
        <v>1000</v>
      </c>
      <c r="D104" s="322"/>
      <c r="E104" s="88"/>
      <c r="F104" s="112" t="s">
        <v>446</v>
      </c>
      <c r="G104" s="88" t="s">
        <v>445</v>
      </c>
      <c r="H104" s="88"/>
      <c r="I104" s="88"/>
      <c r="J104" s="362">
        <f t="shared" si="3"/>
        <v>177491.14</v>
      </c>
      <c r="K104" s="331">
        <v>12075.84</v>
      </c>
      <c r="L104" s="331">
        <v>23374.78</v>
      </c>
      <c r="M104" s="112"/>
      <c r="N104" s="112"/>
      <c r="O104" s="372">
        <v>166192.2</v>
      </c>
      <c r="P104" s="324">
        <v>0.008041006898885992</v>
      </c>
      <c r="R104" s="350"/>
      <c r="S104"/>
      <c r="T104" s="413"/>
      <c r="U104"/>
    </row>
    <row r="105" spans="1:21" s="21" customFormat="1" ht="12.75" customHeight="1">
      <c r="A105" s="321"/>
      <c r="B105" s="382" t="s">
        <v>456</v>
      </c>
      <c r="C105" s="369">
        <v>67</v>
      </c>
      <c r="D105" s="322"/>
      <c r="E105" s="88"/>
      <c r="F105" s="112" t="s">
        <v>446</v>
      </c>
      <c r="G105" s="88" t="s">
        <v>445</v>
      </c>
      <c r="H105" s="88"/>
      <c r="I105" s="88"/>
      <c r="J105" s="362">
        <f t="shared" si="3"/>
        <v>196831.55999999997</v>
      </c>
      <c r="K105" s="331">
        <v>6822.67</v>
      </c>
      <c r="L105" s="331">
        <v>4269.96</v>
      </c>
      <c r="M105" s="112"/>
      <c r="N105" s="112"/>
      <c r="O105" s="372">
        <v>199384.27</v>
      </c>
      <c r="P105" s="324">
        <v>0.009646964722768861</v>
      </c>
      <c r="R105" s="350"/>
      <c r="S105"/>
      <c r="T105" s="413"/>
      <c r="U105"/>
    </row>
    <row r="106" spans="1:21" s="21" customFormat="1" ht="12.75" customHeight="1">
      <c r="A106" s="321"/>
      <c r="B106" s="382" t="s">
        <v>458</v>
      </c>
      <c r="C106" s="369">
        <v>222</v>
      </c>
      <c r="D106" s="322"/>
      <c r="E106" s="88"/>
      <c r="F106" s="112" t="s">
        <v>446</v>
      </c>
      <c r="G106" s="88" t="s">
        <v>445</v>
      </c>
      <c r="H106" s="88"/>
      <c r="I106" s="88"/>
      <c r="J106" s="362">
        <f t="shared" si="3"/>
        <v>22826.59</v>
      </c>
      <c r="K106" s="331">
        <v>11020.61</v>
      </c>
      <c r="L106" s="331">
        <v>6317.97</v>
      </c>
      <c r="M106" s="112"/>
      <c r="N106" s="281"/>
      <c r="O106" s="372">
        <v>27529.23</v>
      </c>
      <c r="P106" s="324">
        <v>0.0013319682172269168</v>
      </c>
      <c r="R106" s="350"/>
      <c r="S106"/>
      <c r="T106" s="413"/>
      <c r="U106"/>
    </row>
    <row r="107" spans="1:21" s="21" customFormat="1" ht="12.75" customHeight="1">
      <c r="A107" s="321"/>
      <c r="B107" s="382" t="s">
        <v>459</v>
      </c>
      <c r="C107" s="369">
        <v>1714</v>
      </c>
      <c r="D107" s="322"/>
      <c r="E107" s="88"/>
      <c r="F107" s="112" t="s">
        <v>446</v>
      </c>
      <c r="G107" s="88" t="s">
        <v>445</v>
      </c>
      <c r="H107" s="88"/>
      <c r="I107" s="88"/>
      <c r="J107" s="362">
        <f t="shared" si="3"/>
        <v>222353.21</v>
      </c>
      <c r="K107" s="331">
        <v>31334.44</v>
      </c>
      <c r="L107" s="331">
        <v>11385.82</v>
      </c>
      <c r="M107" s="112"/>
      <c r="N107" s="112"/>
      <c r="O107" s="372">
        <v>242301.83</v>
      </c>
      <c r="P107" s="324">
        <v>0.011723478518502677</v>
      </c>
      <c r="R107" s="350"/>
      <c r="S107"/>
      <c r="T107" s="413"/>
      <c r="U107"/>
    </row>
    <row r="108" spans="1:21" s="21" customFormat="1" ht="12.75" customHeight="1">
      <c r="A108" s="321"/>
      <c r="B108" s="382" t="s">
        <v>513</v>
      </c>
      <c r="C108" s="369">
        <v>2471</v>
      </c>
      <c r="D108" s="322"/>
      <c r="E108" s="88"/>
      <c r="F108" s="112" t="s">
        <v>446</v>
      </c>
      <c r="G108" s="88" t="s">
        <v>445</v>
      </c>
      <c r="H108" s="88"/>
      <c r="I108" s="88"/>
      <c r="J108" s="362">
        <f t="shared" si="3"/>
        <v>323642.25</v>
      </c>
      <c r="K108" s="331">
        <v>50085.63</v>
      </c>
      <c r="L108" s="331">
        <v>40345.48</v>
      </c>
      <c r="M108" s="112"/>
      <c r="N108" s="112"/>
      <c r="O108" s="372">
        <v>333382.4</v>
      </c>
      <c r="P108" s="324">
        <v>0.01613030081055049</v>
      </c>
      <c r="R108" s="350"/>
      <c r="S108"/>
      <c r="T108" s="413"/>
      <c r="U108"/>
    </row>
    <row r="109" spans="1:21" s="21" customFormat="1" ht="12.75" customHeight="1">
      <c r="A109" s="321"/>
      <c r="B109" s="382" t="s">
        <v>457</v>
      </c>
      <c r="C109" s="369">
        <v>191</v>
      </c>
      <c r="D109" s="322"/>
      <c r="E109" s="88"/>
      <c r="F109" s="112" t="s">
        <v>446</v>
      </c>
      <c r="G109" s="88" t="s">
        <v>445</v>
      </c>
      <c r="H109" s="88"/>
      <c r="I109" s="88"/>
      <c r="J109" s="362">
        <f t="shared" si="3"/>
        <v>137006.02000000002</v>
      </c>
      <c r="K109" s="331">
        <v>13909.48</v>
      </c>
      <c r="L109" s="331">
        <v>12121.08</v>
      </c>
      <c r="M109" s="112"/>
      <c r="N109" s="112"/>
      <c r="O109" s="372">
        <v>138794.42</v>
      </c>
      <c r="P109" s="324">
        <v>0.006715398729584661</v>
      </c>
      <c r="R109" s="350"/>
      <c r="S109"/>
      <c r="T109" s="413"/>
      <c r="U109"/>
    </row>
    <row r="110" spans="1:21" s="21" customFormat="1" ht="12.75" customHeight="1">
      <c r="A110" s="321"/>
      <c r="B110" s="382" t="s">
        <v>455</v>
      </c>
      <c r="C110" s="369">
        <v>264</v>
      </c>
      <c r="D110" s="322"/>
      <c r="E110" s="88"/>
      <c r="F110" s="112" t="s">
        <v>446</v>
      </c>
      <c r="G110" s="88" t="s">
        <v>445</v>
      </c>
      <c r="H110" s="88"/>
      <c r="I110" s="88"/>
      <c r="J110" s="362">
        <f t="shared" si="3"/>
        <v>150103.74</v>
      </c>
      <c r="K110" s="331">
        <v>9739.1</v>
      </c>
      <c r="L110" s="331">
        <v>9250.53</v>
      </c>
      <c r="M110" s="112"/>
      <c r="N110" s="112"/>
      <c r="O110" s="372">
        <v>150592.31</v>
      </c>
      <c r="P110" s="324">
        <v>0.007286225247810534</v>
      </c>
      <c r="R110" s="350"/>
      <c r="S110"/>
      <c r="T110" s="413"/>
      <c r="U110"/>
    </row>
    <row r="111" spans="1:21" s="21" customFormat="1" ht="12.75" customHeight="1">
      <c r="A111" s="321"/>
      <c r="B111" s="382" t="s">
        <v>454</v>
      </c>
      <c r="C111" s="369">
        <v>64</v>
      </c>
      <c r="D111" s="322"/>
      <c r="E111" s="88"/>
      <c r="F111" s="112" t="s">
        <v>446</v>
      </c>
      <c r="G111" s="88" t="s">
        <v>445</v>
      </c>
      <c r="H111" s="88"/>
      <c r="I111" s="88"/>
      <c r="J111" s="362">
        <f t="shared" si="3"/>
        <v>67968.58</v>
      </c>
      <c r="K111" s="331">
        <v>5280.91</v>
      </c>
      <c r="L111" s="331">
        <v>5866.67</v>
      </c>
      <c r="M111" s="112"/>
      <c r="N111" s="112"/>
      <c r="O111" s="372">
        <v>67382.82</v>
      </c>
      <c r="P111" s="324">
        <v>0.0032602355615148786</v>
      </c>
      <c r="R111" s="350"/>
      <c r="S111"/>
      <c r="T111" s="413"/>
      <c r="U111"/>
    </row>
    <row r="112" spans="1:21" s="21" customFormat="1" ht="12.75" customHeight="1">
      <c r="A112" s="321"/>
      <c r="B112" s="382" t="s">
        <v>453</v>
      </c>
      <c r="C112" s="369">
        <v>9803</v>
      </c>
      <c r="D112" s="322"/>
      <c r="E112" s="88"/>
      <c r="F112" s="112" t="s">
        <v>446</v>
      </c>
      <c r="G112" s="88" t="s">
        <v>445</v>
      </c>
      <c r="H112" s="88"/>
      <c r="I112" s="88"/>
      <c r="J112" s="362">
        <f t="shared" si="3"/>
        <v>648081.24</v>
      </c>
      <c r="K112" s="331">
        <v>59467.28</v>
      </c>
      <c r="L112" s="331">
        <v>86606.68</v>
      </c>
      <c r="M112" s="112"/>
      <c r="N112" s="112"/>
      <c r="O112" s="372">
        <v>620941.84</v>
      </c>
      <c r="P112" s="324">
        <v>0.030043513589969692</v>
      </c>
      <c r="R112" s="350"/>
      <c r="S112"/>
      <c r="T112" s="413"/>
      <c r="U112"/>
    </row>
    <row r="113" spans="1:20" s="21" customFormat="1" ht="15.75" customHeight="1">
      <c r="A113" s="88"/>
      <c r="B113" s="88"/>
      <c r="C113" s="369"/>
      <c r="D113" s="88"/>
      <c r="E113" s="88"/>
      <c r="F113" s="88"/>
      <c r="G113" s="88"/>
      <c r="H113" s="88"/>
      <c r="I113" s="88"/>
      <c r="J113" s="326">
        <f>SUM(J39:J112)</f>
        <v>19153316.58</v>
      </c>
      <c r="K113" s="326">
        <f>SUM(K39:K112)</f>
        <v>3077720.9499999993</v>
      </c>
      <c r="L113" s="326">
        <f>SUM(L39:L112)</f>
        <v>5021677.580000001</v>
      </c>
      <c r="M113" s="187"/>
      <c r="N113" s="187"/>
      <c r="O113" s="373">
        <f>SUM(O39:O112)</f>
        <v>17213303.169999998</v>
      </c>
      <c r="P113" s="324">
        <f>SUM(P39:P112)</f>
        <v>0.8328446794890861</v>
      </c>
      <c r="R113" s="351"/>
      <c r="T113" s="413"/>
    </row>
    <row r="114" spans="1:20" s="60" customFormat="1" ht="12.75">
      <c r="A114" s="186"/>
      <c r="B114" s="186"/>
      <c r="C114" s="102"/>
      <c r="D114" s="102"/>
      <c r="E114" s="102"/>
      <c r="F114" s="102"/>
      <c r="G114" s="102"/>
      <c r="H114" s="102"/>
      <c r="I114" s="102"/>
      <c r="J114" s="188"/>
      <c r="K114" s="188"/>
      <c r="L114" s="188"/>
      <c r="M114" s="188"/>
      <c r="N114" s="188"/>
      <c r="O114" s="188"/>
      <c r="P114" s="12"/>
      <c r="R114" s="352"/>
      <c r="T114" s="413"/>
    </row>
    <row r="115" spans="1:20" s="60" customFormat="1" ht="12.75">
      <c r="A115" s="102" t="s">
        <v>216</v>
      </c>
      <c r="B115" s="102"/>
      <c r="C115" s="102"/>
      <c r="D115" s="102"/>
      <c r="E115" s="102"/>
      <c r="F115" s="102"/>
      <c r="G115" s="102"/>
      <c r="H115" s="102"/>
      <c r="I115" s="102"/>
      <c r="J115" s="188"/>
      <c r="K115" s="188"/>
      <c r="L115" s="188"/>
      <c r="M115" s="188"/>
      <c r="N115" s="188"/>
      <c r="O115" s="188"/>
      <c r="P115" s="12"/>
      <c r="R115" s="352"/>
      <c r="T115" s="352"/>
    </row>
    <row r="116" spans="1:18" s="21" customFormat="1" ht="29.25" customHeight="1">
      <c r="A116" s="88" t="s">
        <v>298</v>
      </c>
      <c r="B116" s="88"/>
      <c r="C116" s="88" t="s">
        <v>158</v>
      </c>
      <c r="D116" s="88" t="s">
        <v>158</v>
      </c>
      <c r="E116" s="88"/>
      <c r="F116" s="88" t="s">
        <v>158</v>
      </c>
      <c r="G116" s="88"/>
      <c r="H116" s="88"/>
      <c r="I116" s="88"/>
      <c r="J116" s="112" t="s">
        <v>158</v>
      </c>
      <c r="K116" s="112" t="s">
        <v>158</v>
      </c>
      <c r="L116" s="112"/>
      <c r="M116" s="112"/>
      <c r="N116" s="112" t="s">
        <v>158</v>
      </c>
      <c r="O116" s="112" t="s">
        <v>158</v>
      </c>
      <c r="P116" s="10"/>
      <c r="R116" s="20"/>
    </row>
    <row r="117" spans="1:21" s="21" customFormat="1" ht="16.5" customHeight="1">
      <c r="A117" s="88" t="s">
        <v>299</v>
      </c>
      <c r="B117" s="88"/>
      <c r="C117" s="88" t="s">
        <v>158</v>
      </c>
      <c r="D117" s="88" t="s">
        <v>158</v>
      </c>
      <c r="E117" s="88"/>
      <c r="F117" s="88" t="s">
        <v>158</v>
      </c>
      <c r="G117" s="88"/>
      <c r="H117" s="88"/>
      <c r="I117" s="88"/>
      <c r="J117" s="112" t="s">
        <v>158</v>
      </c>
      <c r="K117" s="112" t="s">
        <v>158</v>
      </c>
      <c r="L117" s="112"/>
      <c r="M117" s="112"/>
      <c r="N117" s="112" t="s">
        <v>158</v>
      </c>
      <c r="O117" s="112" t="s">
        <v>158</v>
      </c>
      <c r="P117" s="10"/>
      <c r="R117" s="20"/>
      <c r="S117" s="60"/>
      <c r="T117" s="60"/>
      <c r="U117" s="60"/>
    </row>
    <row r="118" spans="1:16" s="60" customFormat="1" ht="16.5" customHeight="1">
      <c r="A118" s="88" t="s">
        <v>195</v>
      </c>
      <c r="B118" s="88"/>
      <c r="C118" s="102"/>
      <c r="D118" s="102"/>
      <c r="E118" s="102"/>
      <c r="F118" s="102"/>
      <c r="G118" s="111"/>
      <c r="H118" s="102"/>
      <c r="I118" s="102"/>
      <c r="J118" s="188"/>
      <c r="K118" s="188"/>
      <c r="L118" s="188"/>
      <c r="M118" s="188"/>
      <c r="N118" s="188"/>
      <c r="O118" s="188"/>
      <c r="P118" s="12"/>
    </row>
    <row r="119" spans="1:16" s="60" customFormat="1" ht="12" customHeight="1">
      <c r="A119" s="88"/>
      <c r="B119" s="88"/>
      <c r="C119" s="102"/>
      <c r="D119" s="102"/>
      <c r="E119" s="102"/>
      <c r="F119" s="110"/>
      <c r="G119" s="110"/>
      <c r="H119" s="110"/>
      <c r="I119" s="110"/>
      <c r="J119" s="331"/>
      <c r="K119" s="331"/>
      <c r="L119" s="331"/>
      <c r="M119" s="334"/>
      <c r="N119" s="334"/>
      <c r="O119" s="331"/>
      <c r="P119" s="215"/>
    </row>
    <row r="120" spans="1:16" s="60" customFormat="1" ht="16.5" customHeight="1">
      <c r="A120" s="88" t="s">
        <v>196</v>
      </c>
      <c r="B120" s="88"/>
      <c r="C120" s="102"/>
      <c r="D120" s="102"/>
      <c r="E120" s="102"/>
      <c r="F120" s="110"/>
      <c r="G120" s="110"/>
      <c r="H120" s="110"/>
      <c r="I120" s="110"/>
      <c r="J120" s="332"/>
      <c r="K120" s="389"/>
      <c r="L120" s="341"/>
      <c r="M120" s="334"/>
      <c r="N120" s="334"/>
      <c r="O120" s="341"/>
      <c r="P120" s="215"/>
    </row>
    <row r="121" spans="1:16" s="60" customFormat="1" ht="12" customHeight="1">
      <c r="A121" s="88"/>
      <c r="B121" s="88"/>
      <c r="C121" s="102"/>
      <c r="D121" s="102"/>
      <c r="E121" s="102"/>
      <c r="F121" s="110"/>
      <c r="G121" s="110"/>
      <c r="H121" s="110"/>
      <c r="I121" s="110"/>
      <c r="J121" s="332"/>
      <c r="K121" s="341"/>
      <c r="L121" s="341"/>
      <c r="M121" s="334"/>
      <c r="N121" s="334"/>
      <c r="O121" s="341"/>
      <c r="P121" s="215"/>
    </row>
    <row r="122" spans="1:16" s="60" customFormat="1" ht="16.5" customHeight="1">
      <c r="A122" s="88" t="s">
        <v>197</v>
      </c>
      <c r="B122" s="88"/>
      <c r="C122" s="102"/>
      <c r="D122" s="102"/>
      <c r="E122" s="102"/>
      <c r="F122" s="110"/>
      <c r="G122" s="110"/>
      <c r="H122" s="110"/>
      <c r="I122" s="110"/>
      <c r="J122" s="332"/>
      <c r="K122" s="341"/>
      <c r="L122" s="341"/>
      <c r="M122" s="334"/>
      <c r="N122" s="334"/>
      <c r="O122" s="341"/>
      <c r="P122" s="215"/>
    </row>
    <row r="123" spans="1:21" s="60" customFormat="1" ht="12" customHeight="1">
      <c r="A123" s="88"/>
      <c r="B123" s="88"/>
      <c r="C123" s="102"/>
      <c r="D123" s="102"/>
      <c r="E123" s="102"/>
      <c r="F123" s="110"/>
      <c r="G123" s="110"/>
      <c r="H123" s="110"/>
      <c r="I123" s="110"/>
      <c r="J123" s="331"/>
      <c r="K123" s="331"/>
      <c r="L123" s="331"/>
      <c r="M123" s="334"/>
      <c r="N123" s="334"/>
      <c r="O123" s="331"/>
      <c r="P123" s="215"/>
      <c r="S123" s="21"/>
      <c r="T123" s="21"/>
      <c r="U123" s="21"/>
    </row>
    <row r="124" spans="1:21" s="60" customFormat="1" ht="16.5" customHeight="1">
      <c r="A124" s="88" t="s">
        <v>198</v>
      </c>
      <c r="B124" s="88"/>
      <c r="C124" s="102"/>
      <c r="D124" s="102"/>
      <c r="E124" s="102"/>
      <c r="F124" s="111"/>
      <c r="G124" s="102"/>
      <c r="H124" s="111"/>
      <c r="I124" s="111"/>
      <c r="J124" s="188"/>
      <c r="K124" s="390"/>
      <c r="L124" s="341"/>
      <c r="M124" s="334"/>
      <c r="N124" s="334"/>
      <c r="O124" s="345"/>
      <c r="P124" s="12"/>
      <c r="S124" s="21"/>
      <c r="T124" s="21"/>
      <c r="U124" s="21"/>
    </row>
    <row r="125" spans="1:21" s="60" customFormat="1" ht="12.75">
      <c r="A125" s="102"/>
      <c r="B125" s="102"/>
      <c r="C125" s="102"/>
      <c r="D125" s="102"/>
      <c r="E125" s="102"/>
      <c r="F125" s="111"/>
      <c r="G125" s="102"/>
      <c r="H125" s="111"/>
      <c r="I125" s="111"/>
      <c r="J125" s="188"/>
      <c r="K125" s="390"/>
      <c r="L125" s="390"/>
      <c r="M125" s="334"/>
      <c r="N125" s="334"/>
      <c r="O125" s="345"/>
      <c r="P125" s="12"/>
      <c r="S125" s="21"/>
      <c r="T125" s="21"/>
      <c r="U125" s="21"/>
    </row>
    <row r="126" spans="1:21" s="60" customFormat="1" ht="16.5" customHeight="1">
      <c r="A126" s="102" t="s">
        <v>217</v>
      </c>
      <c r="B126" s="186"/>
      <c r="C126" s="102"/>
      <c r="D126" s="102"/>
      <c r="E126" s="102"/>
      <c r="F126" s="111"/>
      <c r="G126" s="102"/>
      <c r="H126" s="111"/>
      <c r="I126" s="111"/>
      <c r="J126" s="331"/>
      <c r="K126" s="331"/>
      <c r="L126" s="331"/>
      <c r="M126" s="332"/>
      <c r="N126" s="332"/>
      <c r="O126" s="331"/>
      <c r="P126" s="213"/>
      <c r="S126" s="21"/>
      <c r="T126" s="21"/>
      <c r="U126" s="21"/>
    </row>
    <row r="127" spans="1:16" s="21" customFormat="1" ht="29.25" customHeight="1">
      <c r="A127" s="88" t="s">
        <v>306</v>
      </c>
      <c r="B127" s="88"/>
      <c r="C127" s="88"/>
      <c r="D127" s="88"/>
      <c r="E127" s="88"/>
      <c r="F127" s="110"/>
      <c r="G127" s="88"/>
      <c r="H127" s="110"/>
      <c r="I127" s="110"/>
      <c r="J127" s="333"/>
      <c r="K127" s="341"/>
      <c r="L127" s="341"/>
      <c r="M127" s="333"/>
      <c r="N127" s="333"/>
      <c r="O127" s="335"/>
      <c r="P127" s="10"/>
    </row>
    <row r="128" spans="1:21" s="60" customFormat="1" ht="12.75">
      <c r="A128" s="88" t="s">
        <v>199</v>
      </c>
      <c r="B128" s="88"/>
      <c r="C128" s="102"/>
      <c r="D128" s="102"/>
      <c r="E128" s="102"/>
      <c r="F128" s="111"/>
      <c r="G128" s="102"/>
      <c r="H128" s="111"/>
      <c r="I128" s="111"/>
      <c r="J128" s="334"/>
      <c r="K128" s="390"/>
      <c r="L128" s="390"/>
      <c r="M128" s="334"/>
      <c r="N128" s="334"/>
      <c r="O128" s="345"/>
      <c r="P128" s="12"/>
      <c r="S128" s="21"/>
      <c r="T128" s="21"/>
      <c r="U128" s="21"/>
    </row>
    <row r="129" spans="1:16" s="60" customFormat="1" ht="12.75">
      <c r="A129" s="184"/>
      <c r="B129" s="184"/>
      <c r="C129" s="102"/>
      <c r="D129" s="102"/>
      <c r="E129" s="102"/>
      <c r="F129" s="111"/>
      <c r="G129" s="102"/>
      <c r="H129" s="111"/>
      <c r="I129" s="111"/>
      <c r="J129" s="334"/>
      <c r="K129" s="390"/>
      <c r="L129" s="390"/>
      <c r="M129" s="334"/>
      <c r="N129" s="334"/>
      <c r="O129" s="345"/>
      <c r="P129" s="12"/>
    </row>
    <row r="130" spans="1:16" s="60" customFormat="1" ht="12.75">
      <c r="A130" s="185" t="s">
        <v>300</v>
      </c>
      <c r="B130" s="88"/>
      <c r="C130" s="102"/>
      <c r="D130" s="102"/>
      <c r="E130" s="102"/>
      <c r="F130" s="111"/>
      <c r="G130" s="102"/>
      <c r="H130" s="111"/>
      <c r="I130" s="111"/>
      <c r="J130" s="334"/>
      <c r="K130" s="390"/>
      <c r="L130" s="390"/>
      <c r="M130" s="334"/>
      <c r="N130" s="334"/>
      <c r="O130" s="345"/>
      <c r="P130" s="12"/>
    </row>
    <row r="131" spans="1:21" s="60" customFormat="1" ht="12.75">
      <c r="A131" s="184"/>
      <c r="B131" s="184"/>
      <c r="C131" s="102"/>
      <c r="D131" s="102"/>
      <c r="E131" s="102"/>
      <c r="F131" s="111"/>
      <c r="G131" s="102"/>
      <c r="H131" s="111"/>
      <c r="I131" s="111"/>
      <c r="J131" s="334"/>
      <c r="K131" s="390"/>
      <c r="L131" s="390"/>
      <c r="M131" s="334"/>
      <c r="N131" s="334"/>
      <c r="O131" s="345"/>
      <c r="P131" s="12"/>
      <c r="S131" s="21"/>
      <c r="T131" s="21"/>
      <c r="U131" s="21"/>
    </row>
    <row r="132" spans="1:21" s="60" customFormat="1" ht="12.75">
      <c r="A132" s="88" t="s">
        <v>20</v>
      </c>
      <c r="B132" s="88"/>
      <c r="C132" s="102"/>
      <c r="D132" s="102"/>
      <c r="E132" s="102"/>
      <c r="F132" s="111"/>
      <c r="G132" s="102"/>
      <c r="H132" s="111"/>
      <c r="I132" s="111"/>
      <c r="J132" s="334"/>
      <c r="K132" s="390"/>
      <c r="L132" s="390"/>
      <c r="M132" s="334"/>
      <c r="N132" s="334"/>
      <c r="O132" s="345"/>
      <c r="P132" s="12"/>
      <c r="S132" s="21"/>
      <c r="T132" s="21"/>
      <c r="U132" s="21"/>
    </row>
    <row r="133" spans="1:16" s="60" customFormat="1" ht="13.5">
      <c r="A133" s="109"/>
      <c r="B133" s="109"/>
      <c r="C133" s="102"/>
      <c r="D133" s="102"/>
      <c r="E133" s="102"/>
      <c r="F133" s="111"/>
      <c r="G133" s="102"/>
      <c r="H133" s="111"/>
      <c r="I133" s="111"/>
      <c r="J133" s="334"/>
      <c r="K133" s="390"/>
      <c r="L133" s="390"/>
      <c r="M133" s="334"/>
      <c r="N133" s="334"/>
      <c r="O133" s="345"/>
      <c r="P133" s="12"/>
    </row>
    <row r="134" spans="1:16" s="60" customFormat="1" ht="16.5" customHeight="1">
      <c r="A134" s="102" t="s">
        <v>303</v>
      </c>
      <c r="B134" s="109"/>
      <c r="C134" s="102"/>
      <c r="D134" s="102"/>
      <c r="E134" s="102"/>
      <c r="F134" s="111"/>
      <c r="G134" s="102"/>
      <c r="H134" s="111"/>
      <c r="I134" s="111"/>
      <c r="J134" s="334"/>
      <c r="K134" s="390"/>
      <c r="L134" s="390"/>
      <c r="M134" s="334"/>
      <c r="N134" s="334"/>
      <c r="O134" s="345"/>
      <c r="P134" s="12"/>
    </row>
    <row r="135" spans="1:21" s="21" customFormat="1" ht="25.5">
      <c r="A135" s="88" t="s">
        <v>301</v>
      </c>
      <c r="B135" s="88"/>
      <c r="C135" s="88" t="s">
        <v>158</v>
      </c>
      <c r="D135" s="88" t="s">
        <v>158</v>
      </c>
      <c r="E135" s="88"/>
      <c r="F135" s="110" t="s">
        <v>158</v>
      </c>
      <c r="G135" s="88"/>
      <c r="H135" s="110"/>
      <c r="I135" s="110"/>
      <c r="J135" s="333" t="s">
        <v>158</v>
      </c>
      <c r="K135" s="341" t="s">
        <v>158</v>
      </c>
      <c r="L135" s="341"/>
      <c r="M135" s="333"/>
      <c r="N135" s="333" t="s">
        <v>158</v>
      </c>
      <c r="O135" s="335" t="s">
        <v>158</v>
      </c>
      <c r="P135" s="10"/>
      <c r="S135" s="60"/>
      <c r="T135" s="60"/>
      <c r="U135" s="60"/>
    </row>
    <row r="136" spans="1:21" s="21" customFormat="1" ht="12" customHeight="1">
      <c r="A136" s="88"/>
      <c r="B136" s="88"/>
      <c r="C136" s="88"/>
      <c r="D136" s="88"/>
      <c r="E136" s="88"/>
      <c r="F136" s="88"/>
      <c r="G136" s="88"/>
      <c r="H136" s="88"/>
      <c r="I136" s="88"/>
      <c r="J136" s="333"/>
      <c r="K136" s="333"/>
      <c r="L136" s="333"/>
      <c r="M136" s="333"/>
      <c r="N136" s="333"/>
      <c r="O136" s="333"/>
      <c r="P136" s="10"/>
      <c r="S136" s="60"/>
      <c r="T136" s="60"/>
      <c r="U136" s="60"/>
    </row>
    <row r="137" spans="1:21" s="21" customFormat="1" ht="12.75">
      <c r="A137" s="102" t="s">
        <v>322</v>
      </c>
      <c r="B137" s="88"/>
      <c r="C137" s="88"/>
      <c r="D137" s="88"/>
      <c r="E137" s="88"/>
      <c r="F137" s="88"/>
      <c r="G137" s="88"/>
      <c r="H137" s="88"/>
      <c r="I137" s="88"/>
      <c r="J137" s="331"/>
      <c r="K137" s="331"/>
      <c r="L137" s="331"/>
      <c r="M137" s="332"/>
      <c r="N137" s="332"/>
      <c r="O137" s="331"/>
      <c r="P137" s="213"/>
      <c r="S137" s="60"/>
      <c r="T137" s="60"/>
      <c r="U137" s="60"/>
    </row>
    <row r="138" spans="1:21" s="21" customFormat="1" ht="12.75">
      <c r="A138" s="30" t="s">
        <v>234</v>
      </c>
      <c r="B138" s="88"/>
      <c r="C138" s="88" t="s">
        <v>158</v>
      </c>
      <c r="D138" s="88" t="s">
        <v>158</v>
      </c>
      <c r="E138" s="88"/>
      <c r="F138" s="88" t="s">
        <v>158</v>
      </c>
      <c r="G138" s="88"/>
      <c r="H138" s="88"/>
      <c r="I138" s="88"/>
      <c r="J138" s="331"/>
      <c r="K138" s="331"/>
      <c r="L138" s="331"/>
      <c r="M138" s="332"/>
      <c r="N138" s="332"/>
      <c r="O138" s="331"/>
      <c r="P138" s="214"/>
      <c r="S138" s="60"/>
      <c r="T138" s="60"/>
      <c r="U138" s="60"/>
    </row>
    <row r="139" spans="1:21" s="21" customFormat="1" ht="38.25" customHeight="1">
      <c r="A139" s="74" t="s">
        <v>302</v>
      </c>
      <c r="B139" s="88"/>
      <c r="C139" s="88"/>
      <c r="D139" s="88"/>
      <c r="E139" s="88"/>
      <c r="F139" s="88"/>
      <c r="G139" s="88"/>
      <c r="H139" s="88"/>
      <c r="I139" s="88"/>
      <c r="J139" s="335"/>
      <c r="K139" s="333"/>
      <c r="L139" s="333"/>
      <c r="M139" s="333"/>
      <c r="N139" s="333"/>
      <c r="O139" s="333"/>
      <c r="P139" s="10"/>
      <c r="S139" s="60"/>
      <c r="T139" s="60"/>
      <c r="U139" s="60"/>
    </row>
    <row r="140" spans="1:21" s="21" customFormat="1" ht="15" customHeight="1">
      <c r="A140" s="88" t="s">
        <v>384</v>
      </c>
      <c r="B140" s="88"/>
      <c r="C140" s="88" t="s">
        <v>158</v>
      </c>
      <c r="D140" s="88" t="s">
        <v>158</v>
      </c>
      <c r="E140" s="88"/>
      <c r="F140" s="88" t="s">
        <v>158</v>
      </c>
      <c r="G140" s="88"/>
      <c r="H140" s="88"/>
      <c r="I140" s="88"/>
      <c r="J140" s="336"/>
      <c r="K140" s="336"/>
      <c r="L140" s="112"/>
      <c r="M140" s="112"/>
      <c r="N140" s="112" t="s">
        <v>158</v>
      </c>
      <c r="O140" s="112" t="s">
        <v>158</v>
      </c>
      <c r="P140" s="10"/>
      <c r="S140" s="60"/>
      <c r="T140" s="60"/>
      <c r="U140" s="60"/>
    </row>
    <row r="141" spans="1:16" s="60" customFormat="1" ht="12.75">
      <c r="A141" s="186"/>
      <c r="B141" s="186"/>
      <c r="C141" s="211"/>
      <c r="D141" s="211"/>
      <c r="E141" s="102"/>
      <c r="F141" s="102"/>
      <c r="G141" s="261"/>
      <c r="H141" s="102"/>
      <c r="I141" s="102"/>
      <c r="J141" s="188"/>
      <c r="K141" s="391"/>
      <c r="L141" s="391"/>
      <c r="M141" s="188"/>
      <c r="N141" s="188"/>
      <c r="O141" s="188"/>
      <c r="P141" s="12"/>
    </row>
    <row r="142" spans="1:21" s="60" customFormat="1" ht="12.75">
      <c r="A142" s="102" t="s">
        <v>216</v>
      </c>
      <c r="B142" s="102"/>
      <c r="C142" s="211"/>
      <c r="D142" s="211"/>
      <c r="E142" s="102"/>
      <c r="F142" s="102"/>
      <c r="G142" s="102"/>
      <c r="H142" s="102"/>
      <c r="I142" s="102"/>
      <c r="J142" s="326">
        <f>SUM(J141:J141)</f>
        <v>0</v>
      </c>
      <c r="K142" s="326">
        <f>SUM(K141:K141)</f>
        <v>0</v>
      </c>
      <c r="L142" s="326">
        <f>SUM(L141:L141)</f>
        <v>0</v>
      </c>
      <c r="M142" s="187"/>
      <c r="N142" s="187"/>
      <c r="O142" s="326">
        <f>SUM(O141:O141)</f>
        <v>0</v>
      </c>
      <c r="P142" s="267">
        <f>SUM(P141:P141)</f>
        <v>0</v>
      </c>
      <c r="Q142" s="262"/>
      <c r="R142" s="262"/>
      <c r="S142" s="21"/>
      <c r="T142" s="21"/>
      <c r="U142" s="21"/>
    </row>
    <row r="143" spans="1:16" s="21" customFormat="1" ht="27.75" customHeight="1">
      <c r="A143" s="88" t="s">
        <v>298</v>
      </c>
      <c r="B143" s="88"/>
      <c r="C143" s="210" t="s">
        <v>158</v>
      </c>
      <c r="D143" s="210" t="s">
        <v>158</v>
      </c>
      <c r="E143" s="88"/>
      <c r="F143" s="88" t="s">
        <v>158</v>
      </c>
      <c r="G143" s="88"/>
      <c r="H143" s="88"/>
      <c r="I143" s="88"/>
      <c r="J143" s="112" t="s">
        <v>158</v>
      </c>
      <c r="K143" s="112" t="s">
        <v>158</v>
      </c>
      <c r="L143" s="112"/>
      <c r="M143" s="112"/>
      <c r="N143" s="112" t="s">
        <v>158</v>
      </c>
      <c r="O143" s="112" t="s">
        <v>158</v>
      </c>
      <c r="P143" s="10"/>
    </row>
    <row r="144" spans="1:16" s="21" customFormat="1" ht="14.25" customHeight="1">
      <c r="A144" s="88" t="s">
        <v>299</v>
      </c>
      <c r="B144" s="88"/>
      <c r="C144" s="210" t="s">
        <v>158</v>
      </c>
      <c r="D144" s="210" t="s">
        <v>158</v>
      </c>
      <c r="E144" s="88"/>
      <c r="F144" s="88" t="s">
        <v>158</v>
      </c>
      <c r="G144" s="88"/>
      <c r="H144" s="88"/>
      <c r="I144" s="88"/>
      <c r="J144" s="112" t="s">
        <v>158</v>
      </c>
      <c r="K144" s="112" t="s">
        <v>158</v>
      </c>
      <c r="L144" s="112"/>
      <c r="M144" s="112"/>
      <c r="N144" s="112" t="s">
        <v>158</v>
      </c>
      <c r="O144" s="112" t="s">
        <v>158</v>
      </c>
      <c r="P144" s="10"/>
    </row>
    <row r="145" spans="1:21" s="60" customFormat="1" ht="16.5" customHeight="1">
      <c r="A145" s="88" t="s">
        <v>195</v>
      </c>
      <c r="B145" s="88"/>
      <c r="C145" s="211"/>
      <c r="D145" s="211"/>
      <c r="E145" s="102"/>
      <c r="F145" s="102"/>
      <c r="G145" s="111"/>
      <c r="H145" s="102"/>
      <c r="I145" s="102"/>
      <c r="J145" s="188"/>
      <c r="K145" s="188"/>
      <c r="L145" s="188"/>
      <c r="M145" s="188"/>
      <c r="N145" s="188"/>
      <c r="O145" s="188"/>
      <c r="P145" s="12"/>
      <c r="S145" s="21"/>
      <c r="T145" s="21"/>
      <c r="U145" s="21"/>
    </row>
    <row r="146" spans="1:21" s="60" customFormat="1" ht="12" customHeight="1">
      <c r="A146" s="88"/>
      <c r="B146" s="102"/>
      <c r="C146" s="212"/>
      <c r="D146" s="212"/>
      <c r="E146" s="102"/>
      <c r="F146" s="110"/>
      <c r="G146" s="110"/>
      <c r="H146" s="110"/>
      <c r="I146" s="110"/>
      <c r="J146" s="331"/>
      <c r="K146" s="331"/>
      <c r="L146" s="331"/>
      <c r="M146" s="345"/>
      <c r="N146" s="334"/>
      <c r="O146" s="331"/>
      <c r="P146" s="215"/>
      <c r="S146" s="21"/>
      <c r="T146" s="21"/>
      <c r="U146" s="21"/>
    </row>
    <row r="147" spans="1:21" s="60" customFormat="1" ht="16.5" customHeight="1">
      <c r="A147" s="88" t="s">
        <v>196</v>
      </c>
      <c r="B147" s="102"/>
      <c r="C147" s="212"/>
      <c r="D147" s="212"/>
      <c r="E147" s="102"/>
      <c r="F147" s="110"/>
      <c r="G147" s="110"/>
      <c r="H147" s="110"/>
      <c r="I147" s="110"/>
      <c r="J147" s="332"/>
      <c r="K147" s="389"/>
      <c r="L147" s="341"/>
      <c r="M147" s="345"/>
      <c r="N147" s="334"/>
      <c r="O147" s="341"/>
      <c r="P147" s="215"/>
      <c r="S147" s="21"/>
      <c r="T147" s="21"/>
      <c r="U147" s="21"/>
    </row>
    <row r="148" spans="1:21" s="60" customFormat="1" ht="12" customHeight="1">
      <c r="A148" s="88"/>
      <c r="B148" s="102"/>
      <c r="C148" s="212"/>
      <c r="D148" s="212"/>
      <c r="E148" s="102"/>
      <c r="F148" s="110"/>
      <c r="G148" s="110"/>
      <c r="H148" s="110"/>
      <c r="I148" s="110"/>
      <c r="J148" s="332"/>
      <c r="K148" s="341"/>
      <c r="L148" s="341"/>
      <c r="M148" s="345"/>
      <c r="N148" s="334"/>
      <c r="O148" s="341"/>
      <c r="P148" s="215"/>
      <c r="S148" s="8"/>
      <c r="T148" s="8"/>
      <c r="U148" s="8"/>
    </row>
    <row r="149" spans="1:21" s="60" customFormat="1" ht="16.5" customHeight="1">
      <c r="A149" s="88" t="s">
        <v>197</v>
      </c>
      <c r="B149" s="102"/>
      <c r="C149" s="212"/>
      <c r="D149" s="212"/>
      <c r="E149" s="102"/>
      <c r="F149" s="110"/>
      <c r="G149" s="110"/>
      <c r="H149" s="110"/>
      <c r="I149" s="110"/>
      <c r="J149" s="332"/>
      <c r="K149" s="341"/>
      <c r="L149" s="341"/>
      <c r="M149" s="345"/>
      <c r="N149" s="334"/>
      <c r="O149" s="341"/>
      <c r="P149" s="215"/>
      <c r="S149" s="8"/>
      <c r="T149" s="8"/>
      <c r="U149" s="8"/>
    </row>
    <row r="150" spans="1:21" s="60" customFormat="1" ht="12" customHeight="1">
      <c r="A150" s="88"/>
      <c r="B150" s="102"/>
      <c r="C150" s="211"/>
      <c r="D150" s="211"/>
      <c r="E150" s="102"/>
      <c r="F150" s="110"/>
      <c r="G150" s="110"/>
      <c r="H150" s="110"/>
      <c r="I150" s="110"/>
      <c r="J150" s="331"/>
      <c r="K150" s="331"/>
      <c r="L150" s="331"/>
      <c r="M150" s="334"/>
      <c r="N150" s="334"/>
      <c r="O150" s="331"/>
      <c r="P150" s="215"/>
      <c r="S150" s="8"/>
      <c r="T150" s="8"/>
      <c r="U150" s="8"/>
    </row>
    <row r="151" spans="1:21" s="60" customFormat="1" ht="16.5" customHeight="1">
      <c r="A151" s="88" t="s">
        <v>198</v>
      </c>
      <c r="B151" s="102"/>
      <c r="C151" s="211"/>
      <c r="D151" s="211"/>
      <c r="E151" s="102"/>
      <c r="F151" s="111"/>
      <c r="G151" s="102"/>
      <c r="H151" s="111"/>
      <c r="I151" s="111"/>
      <c r="J151" s="188"/>
      <c r="K151" s="390"/>
      <c r="L151" s="341"/>
      <c r="M151" s="334"/>
      <c r="N151" s="334"/>
      <c r="O151" s="345"/>
      <c r="P151" s="12"/>
      <c r="S151" s="21"/>
      <c r="T151" s="21"/>
      <c r="U151" s="21"/>
    </row>
    <row r="152" spans="1:21" s="60" customFormat="1" ht="12.75">
      <c r="A152" s="102"/>
      <c r="B152" s="102"/>
      <c r="C152" s="211"/>
      <c r="D152" s="211"/>
      <c r="E152" s="102"/>
      <c r="F152" s="111"/>
      <c r="G152" s="102"/>
      <c r="H152" s="111"/>
      <c r="I152" s="111"/>
      <c r="J152" s="188"/>
      <c r="K152" s="390"/>
      <c r="L152" s="390"/>
      <c r="M152" s="334"/>
      <c r="N152" s="334"/>
      <c r="O152" s="345"/>
      <c r="P152" s="12"/>
      <c r="S152" s="21"/>
      <c r="T152" s="21"/>
      <c r="U152" s="21"/>
    </row>
    <row r="153" spans="1:21" s="60" customFormat="1" ht="16.5" customHeight="1">
      <c r="A153" s="102" t="s">
        <v>217</v>
      </c>
      <c r="B153" s="186"/>
      <c r="C153" s="211"/>
      <c r="D153" s="211"/>
      <c r="E153" s="102"/>
      <c r="F153" s="111"/>
      <c r="G153" s="102"/>
      <c r="H153" s="111"/>
      <c r="I153" s="111"/>
      <c r="J153" s="337">
        <f aca="true" t="shared" si="4" ref="J153:P153">SUM(J146:J152)</f>
        <v>0</v>
      </c>
      <c r="K153" s="337">
        <f t="shared" si="4"/>
        <v>0</v>
      </c>
      <c r="L153" s="337">
        <f t="shared" si="4"/>
        <v>0</v>
      </c>
      <c r="M153" s="337">
        <f t="shared" si="4"/>
        <v>0</v>
      </c>
      <c r="N153" s="337">
        <f t="shared" si="4"/>
        <v>0</v>
      </c>
      <c r="O153" s="337">
        <f t="shared" si="4"/>
        <v>0</v>
      </c>
      <c r="P153" s="250">
        <f t="shared" si="4"/>
        <v>0</v>
      </c>
      <c r="S153" s="21"/>
      <c r="T153" s="21"/>
      <c r="U153" s="21"/>
    </row>
    <row r="154" spans="1:16" s="21" customFormat="1" ht="28.5" customHeight="1">
      <c r="A154" s="88" t="s">
        <v>375</v>
      </c>
      <c r="B154" s="102"/>
      <c r="C154" s="210" t="s">
        <v>158</v>
      </c>
      <c r="D154" s="210" t="s">
        <v>158</v>
      </c>
      <c r="E154" s="88"/>
      <c r="F154" s="88" t="s">
        <v>158</v>
      </c>
      <c r="G154" s="88"/>
      <c r="H154" s="88"/>
      <c r="I154" s="88"/>
      <c r="J154" s="112" t="s">
        <v>158</v>
      </c>
      <c r="K154" s="112" t="s">
        <v>158</v>
      </c>
      <c r="L154" s="112"/>
      <c r="M154" s="112"/>
      <c r="N154" s="112" t="s">
        <v>158</v>
      </c>
      <c r="O154" s="112" t="s">
        <v>158</v>
      </c>
      <c r="P154" s="10"/>
    </row>
    <row r="155" spans="1:16" s="21" customFormat="1" ht="12.75">
      <c r="A155" s="88"/>
      <c r="B155" s="102"/>
      <c r="C155" s="212"/>
      <c r="D155" s="212"/>
      <c r="E155" s="88"/>
      <c r="F155" s="110"/>
      <c r="G155" s="88"/>
      <c r="H155" s="88"/>
      <c r="I155" s="110"/>
      <c r="J155" s="331"/>
      <c r="K155" s="331"/>
      <c r="L155" s="331"/>
      <c r="M155" s="345"/>
      <c r="N155" s="333"/>
      <c r="O155" s="331"/>
      <c r="P155" s="215"/>
    </row>
    <row r="156" spans="1:18" s="21" customFormat="1" ht="12.75">
      <c r="A156" s="88"/>
      <c r="B156" s="88"/>
      <c r="C156" s="88"/>
      <c r="D156" s="88"/>
      <c r="E156" s="88"/>
      <c r="F156" s="88"/>
      <c r="G156" s="88"/>
      <c r="H156" s="88"/>
      <c r="I156" s="88"/>
      <c r="J156" s="338"/>
      <c r="K156" s="112"/>
      <c r="L156" s="112"/>
      <c r="M156" s="112"/>
      <c r="N156" s="112"/>
      <c r="O156" s="112"/>
      <c r="P156" s="10"/>
      <c r="R156" s="254"/>
    </row>
    <row r="157" spans="1:16" s="21" customFormat="1" ht="12.75">
      <c r="A157" s="102" t="s">
        <v>303</v>
      </c>
      <c r="B157" s="88"/>
      <c r="C157" s="88"/>
      <c r="D157" s="88"/>
      <c r="E157" s="88"/>
      <c r="F157" s="88"/>
      <c r="G157" s="88"/>
      <c r="H157" s="88"/>
      <c r="I157" s="88"/>
      <c r="J157" s="326"/>
      <c r="K157" s="326"/>
      <c r="L157" s="326"/>
      <c r="M157" s="326"/>
      <c r="N157" s="326"/>
      <c r="O157" s="326"/>
      <c r="P157" s="259"/>
    </row>
    <row r="158" spans="1:18" s="21" customFormat="1" ht="12.75">
      <c r="A158" s="30" t="s">
        <v>235</v>
      </c>
      <c r="B158" s="88"/>
      <c r="C158" s="88" t="s">
        <v>158</v>
      </c>
      <c r="D158" s="88" t="s">
        <v>158</v>
      </c>
      <c r="E158" s="88"/>
      <c r="F158" s="88" t="s">
        <v>158</v>
      </c>
      <c r="G158" s="88"/>
      <c r="H158" s="88"/>
      <c r="I158" s="88"/>
      <c r="J158" s="326">
        <f>O158+L158-K158</f>
        <v>0</v>
      </c>
      <c r="K158" s="326">
        <f>K153+K157+K142</f>
        <v>0</v>
      </c>
      <c r="L158" s="326">
        <f>L153+L157+L142</f>
        <v>0</v>
      </c>
      <c r="M158" s="326">
        <f>M153+M157</f>
        <v>0</v>
      </c>
      <c r="N158" s="326">
        <f>N153+N157</f>
        <v>0</v>
      </c>
      <c r="O158" s="326">
        <f>O153+O157+O142</f>
        <v>0</v>
      </c>
      <c r="P158" s="267">
        <f>P153+P157+P142</f>
        <v>0</v>
      </c>
      <c r="R158" s="254"/>
    </row>
    <row r="159" spans="1:17" s="21" customFormat="1" ht="25.5">
      <c r="A159" s="111" t="s">
        <v>305</v>
      </c>
      <c r="B159" s="88"/>
      <c r="C159" s="88"/>
      <c r="D159" s="88"/>
      <c r="E159" s="88"/>
      <c r="F159" s="88"/>
      <c r="G159" s="88"/>
      <c r="H159" s="88"/>
      <c r="I159" s="88"/>
      <c r="J159" s="337">
        <f aca="true" t="shared" si="5" ref="J159:Q159">J158+J113</f>
        <v>19153316.58</v>
      </c>
      <c r="K159" s="337">
        <f t="shared" si="5"/>
        <v>3077720.9499999993</v>
      </c>
      <c r="L159" s="337">
        <f t="shared" si="5"/>
        <v>5021677.580000001</v>
      </c>
      <c r="M159" s="337">
        <f t="shared" si="5"/>
        <v>0</v>
      </c>
      <c r="N159" s="337">
        <f t="shared" si="5"/>
        <v>0</v>
      </c>
      <c r="O159" s="337">
        <f t="shared" si="5"/>
        <v>17213303.169999998</v>
      </c>
      <c r="P159" s="381">
        <f t="shared" si="5"/>
        <v>0.8328446794890861</v>
      </c>
      <c r="Q159" s="337">
        <f t="shared" si="5"/>
        <v>0</v>
      </c>
    </row>
    <row r="160" spans="1:21" ht="39" customHeight="1">
      <c r="A160" s="492" t="s">
        <v>372</v>
      </c>
      <c r="B160" s="493"/>
      <c r="C160" s="493"/>
      <c r="D160" s="493"/>
      <c r="E160" s="493"/>
      <c r="F160" s="493"/>
      <c r="G160" s="493"/>
      <c r="H160" s="493"/>
      <c r="I160" s="493"/>
      <c r="J160" s="494"/>
      <c r="K160" s="494"/>
      <c r="L160" s="494"/>
      <c r="M160" s="494"/>
      <c r="N160" s="494"/>
      <c r="O160" s="197"/>
      <c r="S160" s="21"/>
      <c r="T160" s="21"/>
      <c r="U160" s="21"/>
    </row>
    <row r="161" spans="1:21" ht="49.5" customHeight="1">
      <c r="A161" s="218"/>
      <c r="B161" s="53"/>
      <c r="C161" s="53"/>
      <c r="D161" s="53"/>
      <c r="E161" s="53"/>
      <c r="F161" s="53"/>
      <c r="G161" s="53"/>
      <c r="H161" s="53"/>
      <c r="I161" s="53"/>
      <c r="J161" s="197"/>
      <c r="K161" s="197"/>
      <c r="L161" s="197"/>
      <c r="M161" s="197"/>
      <c r="N161" s="197"/>
      <c r="O161" s="197"/>
      <c r="S161" s="21"/>
      <c r="T161" s="21"/>
      <c r="U161" s="21"/>
    </row>
    <row r="162" spans="1:21" ht="12.75" customHeight="1">
      <c r="A162" s="53" t="str">
        <f>'справка № 1ИД-БАЛАНС'!A60</f>
        <v>Дата  31/12/2007 г. </v>
      </c>
      <c r="B162" s="108" t="s">
        <v>200</v>
      </c>
      <c r="C162" s="59"/>
      <c r="D162" s="59"/>
      <c r="E162" s="59"/>
      <c r="F162" s="480" t="s">
        <v>390</v>
      </c>
      <c r="G162" s="480"/>
      <c r="H162" s="480"/>
      <c r="I162" s="480"/>
      <c r="J162" s="197"/>
      <c r="K162" s="346"/>
      <c r="L162" s="346"/>
      <c r="M162" s="8"/>
      <c r="S162" s="21"/>
      <c r="T162" s="21"/>
      <c r="U162" s="21"/>
    </row>
    <row r="163" spans="1:16" s="21" customFormat="1" ht="12">
      <c r="A163" s="20"/>
      <c r="B163" s="418" t="s">
        <v>389</v>
      </c>
      <c r="C163" s="418"/>
      <c r="D163" s="418"/>
      <c r="E163" s="418"/>
      <c r="F163" s="418"/>
      <c r="G163" s="339"/>
      <c r="H163" s="419" t="s">
        <v>554</v>
      </c>
      <c r="I163" s="419"/>
      <c r="J163" s="419"/>
      <c r="K163" s="419"/>
      <c r="L163" s="479" t="s">
        <v>541</v>
      </c>
      <c r="M163" s="479"/>
      <c r="N163" s="479"/>
      <c r="O163" s="479"/>
      <c r="P163" s="479"/>
    </row>
    <row r="164" spans="1:15" s="21" customFormat="1" ht="12">
      <c r="A164" s="20"/>
      <c r="B164" s="20"/>
      <c r="C164" s="20"/>
      <c r="D164" s="20"/>
      <c r="E164" s="20"/>
      <c r="F164" s="20" t="s">
        <v>233</v>
      </c>
      <c r="G164" s="20"/>
      <c r="H164" s="20"/>
      <c r="I164" s="20"/>
      <c r="J164" s="339"/>
      <c r="K164" s="342"/>
      <c r="L164" s="342"/>
      <c r="M164" s="342"/>
      <c r="N164" s="340"/>
      <c r="O164" s="340"/>
    </row>
    <row r="165" spans="10:15" s="21" customFormat="1" ht="12">
      <c r="J165" s="340"/>
      <c r="K165" s="343"/>
      <c r="L165" s="343"/>
      <c r="M165" s="343"/>
      <c r="N165" s="340"/>
      <c r="O165" s="340"/>
    </row>
    <row r="166" spans="10:17" s="21" customFormat="1" ht="12">
      <c r="J166" s="340"/>
      <c r="K166" s="392"/>
      <c r="L166" s="392"/>
      <c r="M166" s="343"/>
      <c r="N166" s="340"/>
      <c r="O166" s="347"/>
      <c r="Q166" s="266"/>
    </row>
    <row r="167" s="21" customFormat="1" ht="12">
      <c r="J167" s="340"/>
    </row>
    <row r="168" spans="10:15" s="21" customFormat="1" ht="12">
      <c r="J168" s="340"/>
      <c r="K168" s="343"/>
      <c r="L168" s="343"/>
      <c r="M168" s="343"/>
      <c r="N168" s="340"/>
      <c r="O168" s="340"/>
    </row>
    <row r="169" spans="10:15" s="21" customFormat="1" ht="12">
      <c r="J169" s="340"/>
      <c r="K169" s="343"/>
      <c r="L169" s="343"/>
      <c r="M169" s="343"/>
      <c r="N169" s="340"/>
      <c r="O169" s="340"/>
    </row>
    <row r="170" spans="10:15" s="21" customFormat="1" ht="12">
      <c r="J170" s="340"/>
      <c r="K170" s="343"/>
      <c r="L170" s="343"/>
      <c r="M170" s="343"/>
      <c r="N170" s="340"/>
      <c r="O170" s="340"/>
    </row>
    <row r="171" spans="10:15" s="21" customFormat="1" ht="12">
      <c r="J171" s="340"/>
      <c r="K171" s="343"/>
      <c r="L171" s="343"/>
      <c r="M171" s="343"/>
      <c r="N171" s="340"/>
      <c r="O171" s="340"/>
    </row>
    <row r="172" spans="10:15" s="21" customFormat="1" ht="12">
      <c r="J172" s="340"/>
      <c r="K172" s="343"/>
      <c r="L172" s="343"/>
      <c r="M172" s="343"/>
      <c r="N172" s="340"/>
      <c r="O172" s="340"/>
    </row>
    <row r="173" spans="6:15" s="21" customFormat="1" ht="12">
      <c r="F173" s="20"/>
      <c r="G173" s="20"/>
      <c r="H173" s="20"/>
      <c r="I173" s="20"/>
      <c r="J173" s="340"/>
      <c r="K173" s="343"/>
      <c r="L173" s="343"/>
      <c r="M173" s="343"/>
      <c r="N173" s="340"/>
      <c r="O173" s="340"/>
    </row>
    <row r="174" spans="10:15" s="21" customFormat="1" ht="12">
      <c r="J174" s="340"/>
      <c r="K174" s="343"/>
      <c r="L174" s="343"/>
      <c r="M174" s="343"/>
      <c r="N174" s="340"/>
      <c r="O174" s="340"/>
    </row>
    <row r="175" spans="10:15" s="21" customFormat="1" ht="12">
      <c r="J175" s="340"/>
      <c r="K175" s="343"/>
      <c r="L175" s="343"/>
      <c r="M175" s="343"/>
      <c r="N175" s="340"/>
      <c r="O175" s="340"/>
    </row>
    <row r="176" spans="10:15" s="21" customFormat="1" ht="12">
      <c r="J176" s="340"/>
      <c r="K176" s="343"/>
      <c r="L176" s="343"/>
      <c r="M176" s="343"/>
      <c r="N176" s="340"/>
      <c r="O176" s="340"/>
    </row>
    <row r="177" spans="10:15" s="21" customFormat="1" ht="12">
      <c r="J177" s="340"/>
      <c r="K177" s="343"/>
      <c r="L177" s="343"/>
      <c r="M177" s="343"/>
      <c r="N177" s="340"/>
      <c r="O177" s="340"/>
    </row>
    <row r="178" spans="10:15" s="21" customFormat="1" ht="12">
      <c r="J178" s="340"/>
      <c r="K178" s="343"/>
      <c r="L178" s="343"/>
      <c r="M178" s="343"/>
      <c r="N178" s="340"/>
      <c r="O178" s="340"/>
    </row>
    <row r="179" spans="10:15" s="21" customFormat="1" ht="12">
      <c r="J179" s="340"/>
      <c r="K179" s="343"/>
      <c r="L179" s="343"/>
      <c r="M179" s="343"/>
      <c r="N179" s="340"/>
      <c r="O179" s="340"/>
    </row>
    <row r="180" spans="10:15" s="21" customFormat="1" ht="12">
      <c r="J180" s="340"/>
      <c r="K180" s="343"/>
      <c r="L180" s="343"/>
      <c r="M180" s="343"/>
      <c r="N180" s="340"/>
      <c r="O180" s="340"/>
    </row>
    <row r="181" spans="10:15" s="21" customFormat="1" ht="12">
      <c r="J181" s="340"/>
      <c r="K181" s="343"/>
      <c r="L181" s="343"/>
      <c r="M181" s="343"/>
      <c r="N181" s="340"/>
      <c r="O181" s="340"/>
    </row>
    <row r="182" spans="10:15" s="21" customFormat="1" ht="12">
      <c r="J182" s="340"/>
      <c r="K182" s="343"/>
      <c r="L182" s="343"/>
      <c r="M182" s="343"/>
      <c r="N182" s="340"/>
      <c r="O182" s="340"/>
    </row>
    <row r="183" spans="10:15" s="21" customFormat="1" ht="12">
      <c r="J183" s="340"/>
      <c r="K183" s="343"/>
      <c r="L183" s="343"/>
      <c r="M183" s="343"/>
      <c r="N183" s="340"/>
      <c r="O183" s="340"/>
    </row>
    <row r="184" spans="10:15" s="21" customFormat="1" ht="12">
      <c r="J184" s="340"/>
      <c r="K184" s="343"/>
      <c r="L184" s="343"/>
      <c r="M184" s="343"/>
      <c r="N184" s="340"/>
      <c r="O184" s="340"/>
    </row>
    <row r="185" spans="10:15" s="21" customFormat="1" ht="12">
      <c r="J185" s="340"/>
      <c r="K185" s="343"/>
      <c r="L185" s="343"/>
      <c r="M185" s="343"/>
      <c r="N185" s="340"/>
      <c r="O185" s="340"/>
    </row>
    <row r="186" spans="10:15" s="21" customFormat="1" ht="12">
      <c r="J186" s="340"/>
      <c r="K186" s="343"/>
      <c r="L186" s="343"/>
      <c r="M186" s="343"/>
      <c r="N186" s="340"/>
      <c r="O186" s="340"/>
    </row>
    <row r="187" spans="10:15" s="21" customFormat="1" ht="12">
      <c r="J187" s="340"/>
      <c r="K187" s="343"/>
      <c r="L187" s="343"/>
      <c r="M187" s="343"/>
      <c r="N187" s="340"/>
      <c r="O187" s="340"/>
    </row>
    <row r="188" spans="10:15" s="21" customFormat="1" ht="12">
      <c r="J188" s="340"/>
      <c r="K188" s="343"/>
      <c r="L188" s="343"/>
      <c r="M188" s="343"/>
      <c r="N188" s="340"/>
      <c r="O188" s="340"/>
    </row>
    <row r="189" spans="10:21" s="21" customFormat="1" ht="12.75">
      <c r="J189" s="340"/>
      <c r="K189" s="343"/>
      <c r="L189" s="343"/>
      <c r="M189" s="343"/>
      <c r="N189" s="340"/>
      <c r="O189" s="340"/>
      <c r="S189" s="8"/>
      <c r="T189" s="8"/>
      <c r="U189" s="8"/>
    </row>
    <row r="190" spans="10:21" s="21" customFormat="1" ht="12.75">
      <c r="J190" s="340"/>
      <c r="K190" s="343"/>
      <c r="L190" s="343"/>
      <c r="M190" s="343"/>
      <c r="N190" s="340"/>
      <c r="O190" s="340"/>
      <c r="S190" s="8"/>
      <c r="T190" s="8"/>
      <c r="U190" s="8"/>
    </row>
    <row r="191" spans="10:21" s="21" customFormat="1" ht="12.75">
      <c r="J191" s="340"/>
      <c r="K191" s="343"/>
      <c r="L191" s="343"/>
      <c r="M191" s="343"/>
      <c r="N191" s="340"/>
      <c r="O191" s="340"/>
      <c r="S191" s="8"/>
      <c r="T191" s="8"/>
      <c r="U191" s="8"/>
    </row>
    <row r="192" spans="10:21" s="21" customFormat="1" ht="12.75">
      <c r="J192" s="340"/>
      <c r="K192" s="343"/>
      <c r="L192" s="343"/>
      <c r="M192" s="343"/>
      <c r="N192" s="340"/>
      <c r="O192" s="340"/>
      <c r="S192" s="8"/>
      <c r="T192" s="8"/>
      <c r="U192" s="8"/>
    </row>
    <row r="193" spans="10:21" s="21" customFormat="1" ht="12.75">
      <c r="J193" s="340"/>
      <c r="K193" s="343"/>
      <c r="L193" s="343"/>
      <c r="M193" s="343"/>
      <c r="N193" s="340"/>
      <c r="O193" s="340"/>
      <c r="S193" s="8"/>
      <c r="T193" s="8"/>
      <c r="U193" s="8"/>
    </row>
    <row r="194" spans="10:21" s="21" customFormat="1" ht="12.75">
      <c r="J194" s="340"/>
      <c r="K194" s="343"/>
      <c r="L194" s="343"/>
      <c r="M194" s="343"/>
      <c r="N194" s="340"/>
      <c r="O194" s="340"/>
      <c r="S194" s="8"/>
      <c r="T194" s="8"/>
      <c r="U194" s="8"/>
    </row>
    <row r="195" spans="10:21" s="21" customFormat="1" ht="12.75">
      <c r="J195" s="340"/>
      <c r="K195" s="343"/>
      <c r="L195" s="343"/>
      <c r="M195" s="343"/>
      <c r="N195" s="340"/>
      <c r="O195" s="340"/>
      <c r="S195" s="8"/>
      <c r="T195" s="8"/>
      <c r="U195" s="8"/>
    </row>
    <row r="196" spans="10:21" s="21" customFormat="1" ht="12.75">
      <c r="J196" s="340"/>
      <c r="K196" s="343"/>
      <c r="L196" s="343"/>
      <c r="M196" s="343"/>
      <c r="N196" s="340"/>
      <c r="O196" s="340"/>
      <c r="S196" s="8"/>
      <c r="T196" s="8"/>
      <c r="U196" s="8"/>
    </row>
    <row r="197" spans="10:21" s="21" customFormat="1" ht="12.75">
      <c r="J197" s="340"/>
      <c r="K197" s="343"/>
      <c r="L197" s="343"/>
      <c r="M197" s="343"/>
      <c r="N197" s="340"/>
      <c r="O197" s="340"/>
      <c r="S197" s="8"/>
      <c r="T197" s="8"/>
      <c r="U197" s="8"/>
    </row>
    <row r="198" spans="10:21" s="21" customFormat="1" ht="12.75">
      <c r="J198" s="340"/>
      <c r="K198" s="343"/>
      <c r="L198" s="343"/>
      <c r="M198" s="343"/>
      <c r="N198" s="340"/>
      <c r="O198" s="340"/>
      <c r="S198" s="8"/>
      <c r="T198" s="8"/>
      <c r="U198" s="8"/>
    </row>
    <row r="199" spans="10:21" s="21" customFormat="1" ht="12.75">
      <c r="J199" s="340"/>
      <c r="K199" s="343"/>
      <c r="L199" s="343"/>
      <c r="M199" s="343"/>
      <c r="N199" s="340"/>
      <c r="O199" s="340"/>
      <c r="S199" s="8"/>
      <c r="T199" s="8"/>
      <c r="U199" s="8"/>
    </row>
    <row r="200" spans="10:21" s="21" customFormat="1" ht="12.75">
      <c r="J200" s="340"/>
      <c r="K200" s="343"/>
      <c r="L200" s="343"/>
      <c r="M200" s="343"/>
      <c r="N200" s="340"/>
      <c r="O200" s="340"/>
      <c r="S200" s="8"/>
      <c r="T200" s="8"/>
      <c r="U200" s="8"/>
    </row>
  </sheetData>
  <mergeCells count="26">
    <mergeCell ref="I10:I13"/>
    <mergeCell ref="K10:N10"/>
    <mergeCell ref="A160:N160"/>
    <mergeCell ref="A9:A13"/>
    <mergeCell ref="B10:B13"/>
    <mergeCell ref="K11:L12"/>
    <mergeCell ref="A6:D6"/>
    <mergeCell ref="M1:P1"/>
    <mergeCell ref="P9:P13"/>
    <mergeCell ref="O10:O13"/>
    <mergeCell ref="M5:P5"/>
    <mergeCell ref="G3:I3"/>
    <mergeCell ref="E10:E13"/>
    <mergeCell ref="A5:F5"/>
    <mergeCell ref="H10:H13"/>
    <mergeCell ref="G10:G13"/>
    <mergeCell ref="L163:P163"/>
    <mergeCell ref="F162:I162"/>
    <mergeCell ref="Q9:Q13"/>
    <mergeCell ref="J9:O9"/>
    <mergeCell ref="M11:N12"/>
    <mergeCell ref="J10:J13"/>
    <mergeCell ref="B9:I9"/>
    <mergeCell ref="F10:F13"/>
    <mergeCell ref="C10:C13"/>
    <mergeCell ref="D10:D13"/>
  </mergeCells>
  <printOptions/>
  <pageMargins left="0.2" right="0.19" top="0.2" bottom="0.2" header="0.17" footer="0.16"/>
  <pageSetup horizontalDpi="300" verticalDpi="3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115"/>
  <sheetViews>
    <sheetView workbookViewId="0" topLeftCell="B46">
      <selection activeCell="C108" sqref="C108"/>
    </sheetView>
  </sheetViews>
  <sheetFormatPr defaultColWidth="9.140625" defaultRowHeight="12.75"/>
  <cols>
    <col min="1" max="1" width="57.140625" style="193" bestFit="1" customWidth="1"/>
    <col min="2" max="2" width="14.8515625" style="193" customWidth="1"/>
    <col min="3" max="3" width="14.28125" style="193" customWidth="1"/>
    <col min="4" max="4" width="16.421875" style="193" customWidth="1"/>
    <col min="5" max="5" width="9.140625" style="193" customWidth="1"/>
    <col min="6" max="6" width="10.8515625" style="268" bestFit="1" customWidth="1"/>
    <col min="7" max="7" width="51.7109375" style="268" customWidth="1"/>
    <col min="8" max="16384" width="9.140625" style="193" customWidth="1"/>
  </cols>
  <sheetData>
    <row r="1" spans="1:4" ht="12.75">
      <c r="A1" s="195"/>
      <c r="B1" s="194"/>
      <c r="C1" s="498" t="s">
        <v>308</v>
      </c>
      <c r="D1" s="470"/>
    </row>
    <row r="2" spans="1:4" ht="12.75" customHeight="1">
      <c r="A2" s="499" t="s">
        <v>186</v>
      </c>
      <c r="B2" s="499"/>
      <c r="C2" s="499"/>
      <c r="D2" s="499"/>
    </row>
    <row r="3" spans="1:5" ht="14.25" customHeight="1">
      <c r="A3" s="500" t="s">
        <v>320</v>
      </c>
      <c r="B3" s="500"/>
      <c r="C3" s="500"/>
      <c r="D3" s="500"/>
      <c r="E3" s="217"/>
    </row>
    <row r="4" spans="1:5" ht="14.25">
      <c r="A4" s="96"/>
      <c r="B4" s="96"/>
      <c r="C4" s="79"/>
      <c r="D4" s="190"/>
      <c r="E4" s="190"/>
    </row>
    <row r="5" spans="1:6" ht="18.75" customHeight="1">
      <c r="A5" s="497"/>
      <c r="B5" s="497"/>
      <c r="C5" s="427" t="s">
        <v>388</v>
      </c>
      <c r="D5" s="427"/>
      <c r="E5" s="220"/>
      <c r="F5" s="420"/>
    </row>
    <row r="6" spans="1:4" ht="18" customHeight="1">
      <c r="A6" s="495" t="s">
        <v>387</v>
      </c>
      <c r="B6" s="495"/>
      <c r="C6" s="495"/>
      <c r="D6" s="495"/>
    </row>
    <row r="7" spans="1:4" ht="12.75">
      <c r="A7" s="466" t="str">
        <f>'справка №7ИД'!A6:D6</f>
        <v>Отчетен период 31/12/2007 г. </v>
      </c>
      <c r="B7" s="466"/>
      <c r="C7" s="466"/>
      <c r="D7" s="466"/>
    </row>
    <row r="8" spans="1:4" ht="12.75">
      <c r="A8" s="124"/>
      <c r="B8" s="8"/>
      <c r="C8" s="8"/>
      <c r="D8" s="56" t="s">
        <v>128</v>
      </c>
    </row>
    <row r="9" spans="1:4" ht="27.75" customHeight="1">
      <c r="A9" s="483" t="s">
        <v>236</v>
      </c>
      <c r="B9" s="456" t="s">
        <v>237</v>
      </c>
      <c r="C9" s="456"/>
      <c r="D9" s="456" t="s">
        <v>238</v>
      </c>
    </row>
    <row r="10" spans="1:4" ht="38.25" customHeight="1">
      <c r="A10" s="496"/>
      <c r="B10" s="97" t="s">
        <v>239</v>
      </c>
      <c r="C10" s="97" t="s">
        <v>240</v>
      </c>
      <c r="D10" s="456"/>
    </row>
    <row r="11" spans="1:4" ht="12.75">
      <c r="A11" s="196" t="s">
        <v>6</v>
      </c>
      <c r="B11" s="101">
        <v>1</v>
      </c>
      <c r="C11" s="101">
        <v>3</v>
      </c>
      <c r="D11" s="101">
        <v>4</v>
      </c>
    </row>
    <row r="12" spans="1:4" ht="12.75">
      <c r="A12" s="188" t="s">
        <v>309</v>
      </c>
      <c r="B12" s="88" t="s">
        <v>158</v>
      </c>
      <c r="C12" s="88"/>
      <c r="D12" s="88" t="s">
        <v>158</v>
      </c>
    </row>
    <row r="13" spans="1:4" ht="12.75">
      <c r="A13" s="112" t="s">
        <v>310</v>
      </c>
      <c r="B13" s="110"/>
      <c r="C13" s="110"/>
      <c r="D13" s="88" t="s">
        <v>158</v>
      </c>
    </row>
    <row r="14" spans="1:4" ht="12.75">
      <c r="A14" s="187" t="s">
        <v>241</v>
      </c>
      <c r="B14" s="110"/>
      <c r="C14" s="110"/>
      <c r="D14" s="88"/>
    </row>
    <row r="15" spans="1:4" ht="12.75">
      <c r="A15" s="112" t="s">
        <v>311</v>
      </c>
      <c r="B15" s="110"/>
      <c r="C15" s="110"/>
      <c r="D15" s="88" t="s">
        <v>158</v>
      </c>
    </row>
    <row r="16" spans="1:7" ht="12.75">
      <c r="A16" s="112"/>
      <c r="B16" s="110"/>
      <c r="C16" s="110"/>
      <c r="D16" s="88"/>
      <c r="F16" s="270"/>
      <c r="G16" s="270"/>
    </row>
    <row r="17" spans="1:7" ht="12.75">
      <c r="A17" s="273" t="s">
        <v>467</v>
      </c>
      <c r="B17" s="274">
        <v>5044</v>
      </c>
      <c r="C17" s="251">
        <v>599126.32</v>
      </c>
      <c r="D17" s="415">
        <v>0.001180400484329271</v>
      </c>
      <c r="F17" s="269">
        <v>4273126</v>
      </c>
      <c r="G17" s="421">
        <f>B17/F17</f>
        <v>0.001180400484329271</v>
      </c>
    </row>
    <row r="18" spans="1:8" ht="12.75">
      <c r="A18" s="273" t="s">
        <v>466</v>
      </c>
      <c r="B18" s="274">
        <v>16052</v>
      </c>
      <c r="C18" s="380">
        <v>324892.48</v>
      </c>
      <c r="D18" s="415">
        <v>0.0029185454545454545</v>
      </c>
      <c r="E18" s="268"/>
      <c r="F18" s="269">
        <v>5500000</v>
      </c>
      <c r="G18" s="421">
        <f aca="true" t="shared" si="0" ref="G18:G43">B18/F18</f>
        <v>0.0029185454545454545</v>
      </c>
      <c r="H18" s="268"/>
    </row>
    <row r="19" spans="1:8" ht="12.75">
      <c r="A19" s="370" t="s">
        <v>523</v>
      </c>
      <c r="B19" s="274">
        <v>10033</v>
      </c>
      <c r="C19" s="380">
        <v>143170.91</v>
      </c>
      <c r="D19" s="415">
        <v>0.0007629745986417485</v>
      </c>
      <c r="E19" s="268"/>
      <c r="F19" s="269">
        <v>13149848</v>
      </c>
      <c r="G19" s="421">
        <f t="shared" si="0"/>
        <v>0.0007629745986417485</v>
      </c>
      <c r="H19" s="268"/>
    </row>
    <row r="20" spans="1:8" ht="12.75">
      <c r="A20" s="383" t="s">
        <v>524</v>
      </c>
      <c r="B20" s="274">
        <v>6345</v>
      </c>
      <c r="C20" s="251">
        <v>150693.75</v>
      </c>
      <c r="D20" s="415">
        <v>0.019766847771907087</v>
      </c>
      <c r="E20" s="268"/>
      <c r="F20" s="269">
        <v>320992</v>
      </c>
      <c r="G20" s="421">
        <f t="shared" si="0"/>
        <v>0.019766847771907087</v>
      </c>
      <c r="H20" s="268"/>
    </row>
    <row r="21" spans="1:8" ht="12.75">
      <c r="A21" s="383" t="s">
        <v>501</v>
      </c>
      <c r="B21" s="274">
        <v>7000</v>
      </c>
      <c r="C21" s="380">
        <v>80570</v>
      </c>
      <c r="D21" s="415">
        <v>6.363636363636364E-05</v>
      </c>
      <c r="E21" s="268"/>
      <c r="F21" s="269">
        <v>110000000</v>
      </c>
      <c r="G21" s="421">
        <f t="shared" si="0"/>
        <v>6.363636363636364E-05</v>
      </c>
      <c r="H21" s="268"/>
    </row>
    <row r="22" spans="1:8" ht="12.75">
      <c r="A22" s="370" t="s">
        <v>475</v>
      </c>
      <c r="B22" s="274">
        <v>2000</v>
      </c>
      <c r="C22" s="380">
        <v>4272</v>
      </c>
      <c r="D22" s="415">
        <v>0.0003645074702160946</v>
      </c>
      <c r="E22" s="268"/>
      <c r="F22" s="269">
        <v>5486856</v>
      </c>
      <c r="G22" s="421">
        <f t="shared" si="0"/>
        <v>0.0003645074702160946</v>
      </c>
      <c r="H22" s="268"/>
    </row>
    <row r="23" spans="1:8" ht="12.75">
      <c r="A23" s="370" t="s">
        <v>417</v>
      </c>
      <c r="B23" s="274">
        <v>70820</v>
      </c>
      <c r="C23" s="251">
        <v>143127.22</v>
      </c>
      <c r="D23" s="415">
        <v>0.010925707656326174</v>
      </c>
      <c r="E23" s="268"/>
      <c r="F23" s="269">
        <v>6481960</v>
      </c>
      <c r="G23" s="421">
        <f t="shared" si="0"/>
        <v>0.010925707656326174</v>
      </c>
      <c r="H23" s="268"/>
    </row>
    <row r="24" spans="1:8" ht="12.75">
      <c r="A24" s="370" t="s">
        <v>418</v>
      </c>
      <c r="B24" s="274">
        <v>20019</v>
      </c>
      <c r="C24" s="380">
        <v>308793.08</v>
      </c>
      <c r="D24" s="415">
        <v>0.016690010504727126</v>
      </c>
      <c r="E24" s="268"/>
      <c r="F24" s="269">
        <v>1199460</v>
      </c>
      <c r="G24" s="421">
        <f t="shared" si="0"/>
        <v>0.016690010504727126</v>
      </c>
      <c r="H24" s="268"/>
    </row>
    <row r="25" spans="1:8" ht="12.75">
      <c r="A25" s="273" t="s">
        <v>394</v>
      </c>
      <c r="B25" s="274">
        <v>1500</v>
      </c>
      <c r="C25" s="380">
        <v>15450</v>
      </c>
      <c r="D25" s="415">
        <v>0.0003109693183158648</v>
      </c>
      <c r="E25" s="268"/>
      <c r="F25" s="269">
        <v>4823627</v>
      </c>
      <c r="G25" s="421">
        <f t="shared" si="0"/>
        <v>0.0003109693183158648</v>
      </c>
      <c r="H25" s="268"/>
    </row>
    <row r="26" spans="1:8" ht="13.5" customHeight="1">
      <c r="A26" s="273" t="s">
        <v>542</v>
      </c>
      <c r="B26" s="274">
        <v>2500</v>
      </c>
      <c r="C26" s="251">
        <v>28350</v>
      </c>
      <c r="D26" s="415">
        <v>9.52234398972501E-05</v>
      </c>
      <c r="E26" s="268"/>
      <c r="F26" s="269">
        <v>26254040</v>
      </c>
      <c r="G26" s="421">
        <f t="shared" si="0"/>
        <v>9.52234398972501E-05</v>
      </c>
      <c r="H26" s="268"/>
    </row>
    <row r="27" spans="1:8" ht="12.75" customHeight="1">
      <c r="A27" s="273" t="s">
        <v>525</v>
      </c>
      <c r="B27" s="274">
        <v>5000</v>
      </c>
      <c r="C27" s="380">
        <v>70000</v>
      </c>
      <c r="D27" s="415">
        <v>0.010662776885658778</v>
      </c>
      <c r="E27" s="268"/>
      <c r="F27" s="269">
        <v>468921</v>
      </c>
      <c r="G27" s="421">
        <f t="shared" si="0"/>
        <v>0.010662776885658778</v>
      </c>
      <c r="H27" s="268"/>
    </row>
    <row r="28" spans="1:8" ht="12.75" customHeight="1">
      <c r="A28" s="273" t="s">
        <v>543</v>
      </c>
      <c r="B28" s="274">
        <v>1000</v>
      </c>
      <c r="C28" s="380">
        <v>167500</v>
      </c>
      <c r="D28" s="415">
        <v>0.00297953358381279</v>
      </c>
      <c r="E28" s="268"/>
      <c r="F28" s="269">
        <v>335623</v>
      </c>
      <c r="G28" s="421">
        <f t="shared" si="0"/>
        <v>0.00297953358381279</v>
      </c>
      <c r="H28" s="268"/>
    </row>
    <row r="29" spans="1:8" ht="12.75" customHeight="1">
      <c r="A29" s="273" t="s">
        <v>526</v>
      </c>
      <c r="B29" s="274">
        <v>4500</v>
      </c>
      <c r="C29" s="251">
        <v>65745</v>
      </c>
      <c r="D29" s="415">
        <v>0.00024511340552994365</v>
      </c>
      <c r="E29" s="268"/>
      <c r="F29" s="269">
        <v>18358849</v>
      </c>
      <c r="G29" s="421">
        <f t="shared" si="0"/>
        <v>0.00024511340552994365</v>
      </c>
      <c r="H29" s="268"/>
    </row>
    <row r="30" spans="1:8" ht="12.75" customHeight="1">
      <c r="A30" s="384" t="s">
        <v>419</v>
      </c>
      <c r="B30" s="274">
        <v>99355</v>
      </c>
      <c r="C30" s="380">
        <v>79980.78</v>
      </c>
      <c r="D30" s="415">
        <v>0.15285384615384615</v>
      </c>
      <c r="E30" s="268"/>
      <c r="F30" s="269">
        <v>650000</v>
      </c>
      <c r="G30" s="421">
        <f>B30/F30</f>
        <v>0.15285384615384615</v>
      </c>
      <c r="H30" s="268"/>
    </row>
    <row r="31" spans="1:8" ht="12.75" customHeight="1">
      <c r="A31" s="370" t="s">
        <v>392</v>
      </c>
      <c r="B31" s="274">
        <v>12592</v>
      </c>
      <c r="C31" s="380">
        <v>38405.6</v>
      </c>
      <c r="D31" s="415">
        <v>0.0020872867791467587</v>
      </c>
      <c r="E31" s="268"/>
      <c r="F31" s="269">
        <v>6032712</v>
      </c>
      <c r="G31" s="421">
        <f t="shared" si="0"/>
        <v>0.0020872867791467587</v>
      </c>
      <c r="H31" s="268"/>
    </row>
    <row r="32" spans="1:8" ht="12.75" customHeight="1">
      <c r="A32" s="273" t="s">
        <v>395</v>
      </c>
      <c r="B32" s="274">
        <v>2034</v>
      </c>
      <c r="C32" s="251">
        <v>29767.59</v>
      </c>
      <c r="D32" s="415">
        <v>0.0043099703557102865</v>
      </c>
      <c r="E32" s="268"/>
      <c r="F32" s="269">
        <v>471929</v>
      </c>
      <c r="G32" s="421">
        <f t="shared" si="0"/>
        <v>0.0043099703557102865</v>
      </c>
      <c r="H32" s="268"/>
    </row>
    <row r="33" spans="1:8" ht="12.75" customHeight="1">
      <c r="A33" s="384" t="s">
        <v>420</v>
      </c>
      <c r="B33" s="274">
        <v>44620</v>
      </c>
      <c r="C33" s="380">
        <v>267720</v>
      </c>
      <c r="D33" s="415">
        <v>0.11155</v>
      </c>
      <c r="E33" s="268"/>
      <c r="F33" s="269">
        <v>400000</v>
      </c>
      <c r="G33" s="421">
        <f t="shared" si="0"/>
        <v>0.11155</v>
      </c>
      <c r="H33" s="268"/>
    </row>
    <row r="34" spans="1:8" ht="12.75" customHeight="1">
      <c r="A34" s="273" t="s">
        <v>527</v>
      </c>
      <c r="B34" s="274">
        <v>3000</v>
      </c>
      <c r="C34" s="380">
        <v>20700</v>
      </c>
      <c r="D34" s="415">
        <v>0.0015</v>
      </c>
      <c r="E34" s="268"/>
      <c r="F34" s="269">
        <v>2000000</v>
      </c>
      <c r="G34" s="421">
        <f t="shared" si="0"/>
        <v>0.0015</v>
      </c>
      <c r="H34" s="268"/>
    </row>
    <row r="35" spans="1:8" ht="12.75" customHeight="1">
      <c r="A35" s="273" t="s">
        <v>393</v>
      </c>
      <c r="B35" s="274">
        <v>2479</v>
      </c>
      <c r="C35" s="251">
        <v>72188.48</v>
      </c>
      <c r="D35" s="415">
        <v>0.0004576478231083167</v>
      </c>
      <c r="E35" s="268"/>
      <c r="F35" s="269">
        <v>5416829</v>
      </c>
      <c r="G35" s="421">
        <f t="shared" si="0"/>
        <v>0.0004576478231083167</v>
      </c>
      <c r="H35" s="268"/>
    </row>
    <row r="36" spans="1:8" ht="12.75" customHeight="1">
      <c r="A36" s="273" t="s">
        <v>544</v>
      </c>
      <c r="B36" s="274">
        <v>13</v>
      </c>
      <c r="C36" s="380">
        <v>3645.85</v>
      </c>
      <c r="D36" s="415">
        <v>5.909090909090909E-06</v>
      </c>
      <c r="E36" s="268"/>
      <c r="F36" s="269">
        <v>2200000</v>
      </c>
      <c r="G36" s="421">
        <f t="shared" si="0"/>
        <v>5.909090909090909E-06</v>
      </c>
      <c r="H36" s="268"/>
    </row>
    <row r="37" spans="1:8" ht="12.75" customHeight="1">
      <c r="A37" s="273" t="s">
        <v>396</v>
      </c>
      <c r="B37" s="274">
        <v>1393</v>
      </c>
      <c r="C37" s="380">
        <v>250744.18</v>
      </c>
      <c r="D37" s="415">
        <v>0.012262431887604645</v>
      </c>
      <c r="E37" s="268"/>
      <c r="F37" s="269">
        <v>113599</v>
      </c>
      <c r="G37" s="421">
        <f t="shared" si="0"/>
        <v>0.012262431887604645</v>
      </c>
      <c r="H37" s="268"/>
    </row>
    <row r="38" spans="1:8" ht="12.75" customHeight="1">
      <c r="A38" s="273" t="s">
        <v>476</v>
      </c>
      <c r="B38" s="274">
        <v>6868</v>
      </c>
      <c r="C38" s="251">
        <v>181315.2</v>
      </c>
      <c r="D38" s="415">
        <v>0.005663372378278311</v>
      </c>
      <c r="E38" s="268"/>
      <c r="F38" s="269">
        <v>1212705</v>
      </c>
      <c r="G38" s="421">
        <f t="shared" si="0"/>
        <v>0.005663372378278311</v>
      </c>
      <c r="H38" s="268"/>
    </row>
    <row r="39" spans="1:8" ht="12.75" customHeight="1">
      <c r="A39" s="273" t="s">
        <v>397</v>
      </c>
      <c r="B39" s="274">
        <v>7653</v>
      </c>
      <c r="C39" s="380">
        <v>118093.44</v>
      </c>
      <c r="D39" s="415">
        <v>0.0011785492033127504</v>
      </c>
      <c r="E39" s="268"/>
      <c r="F39" s="269">
        <v>6493577</v>
      </c>
      <c r="G39" s="421">
        <f t="shared" si="0"/>
        <v>0.0011785492033127504</v>
      </c>
      <c r="H39" s="268"/>
    </row>
    <row r="40" spans="1:8" ht="12.75" customHeight="1">
      <c r="A40" s="273" t="s">
        <v>545</v>
      </c>
      <c r="B40" s="274">
        <v>10000</v>
      </c>
      <c r="C40" s="380">
        <v>18900</v>
      </c>
      <c r="D40" s="415">
        <f>B40/F31</f>
        <v>0.0016576292718763965</v>
      </c>
      <c r="E40" s="268"/>
      <c r="F40" s="269"/>
      <c r="G40" s="421" t="e">
        <f t="shared" si="0"/>
        <v>#DIV/0!</v>
      </c>
      <c r="H40" s="268"/>
    </row>
    <row r="41" spans="1:8" ht="12.75" customHeight="1">
      <c r="A41" s="273" t="s">
        <v>468</v>
      </c>
      <c r="B41" s="274">
        <v>255038</v>
      </c>
      <c r="C41" s="251">
        <v>529277.81</v>
      </c>
      <c r="D41" s="415"/>
      <c r="E41" s="268"/>
      <c r="F41" s="269"/>
      <c r="G41" s="421" t="e">
        <f t="shared" si="0"/>
        <v>#DIV/0!</v>
      </c>
      <c r="H41" s="268"/>
    </row>
    <row r="42" spans="1:8" ht="12.75">
      <c r="A42" s="273" t="s">
        <v>469</v>
      </c>
      <c r="B42" s="274">
        <v>184338.5931</v>
      </c>
      <c r="C42" s="380">
        <v>318352.75</v>
      </c>
      <c r="D42" s="415"/>
      <c r="E42" s="268"/>
      <c r="F42" s="269"/>
      <c r="G42" s="421" t="e">
        <f t="shared" si="0"/>
        <v>#DIV/0!</v>
      </c>
      <c r="H42" s="268"/>
    </row>
    <row r="43" spans="1:8" ht="12.75">
      <c r="A43" s="273" t="s">
        <v>500</v>
      </c>
      <c r="B43" s="274">
        <v>150000</v>
      </c>
      <c r="C43" s="380">
        <v>150000</v>
      </c>
      <c r="D43" s="415">
        <v>0.3</v>
      </c>
      <c r="E43" s="268"/>
      <c r="F43" s="269">
        <v>500000</v>
      </c>
      <c r="G43" s="421">
        <f t="shared" si="0"/>
        <v>0.3</v>
      </c>
      <c r="H43" s="268"/>
    </row>
    <row r="44" spans="1:8" ht="12.75">
      <c r="A44" s="273"/>
      <c r="B44" s="274"/>
      <c r="C44" s="380"/>
      <c r="D44" s="415"/>
      <c r="E44" s="268"/>
      <c r="F44" s="269"/>
      <c r="G44" s="270"/>
      <c r="H44" s="268"/>
    </row>
    <row r="45" spans="1:8" ht="12.75">
      <c r="A45" s="273"/>
      <c r="B45" s="274"/>
      <c r="C45" s="380"/>
      <c r="D45" s="415"/>
      <c r="E45" s="268"/>
      <c r="F45" s="269"/>
      <c r="G45" s="270"/>
      <c r="H45" s="268"/>
    </row>
    <row r="46" spans="1:8" ht="12.75">
      <c r="A46" s="273"/>
      <c r="B46" s="274"/>
      <c r="C46" s="380"/>
      <c r="D46" s="415">
        <f>B46/500000</f>
        <v>0</v>
      </c>
      <c r="E46" s="268"/>
      <c r="F46" s="269"/>
      <c r="G46" s="270"/>
      <c r="H46" s="268"/>
    </row>
    <row r="47" spans="1:8" ht="12.75">
      <c r="A47" s="414"/>
      <c r="B47" s="274"/>
      <c r="C47" s="380"/>
      <c r="D47" s="361"/>
      <c r="E47" s="268"/>
      <c r="F47" s="269"/>
      <c r="G47" s="270"/>
      <c r="H47" s="268"/>
    </row>
    <row r="48" spans="1:8" ht="12.75">
      <c r="A48" s="385"/>
      <c r="B48" s="360"/>
      <c r="C48" s="375"/>
      <c r="D48" s="376"/>
      <c r="E48" s="268"/>
      <c r="F48" s="269"/>
      <c r="G48" s="270"/>
      <c r="H48" s="268"/>
    </row>
    <row r="49" spans="1:8" ht="14.25" customHeight="1">
      <c r="A49" s="187" t="s">
        <v>312</v>
      </c>
      <c r="B49" s="377"/>
      <c r="C49" s="255">
        <f>SUM(C17:C46)</f>
        <v>4180782.44</v>
      </c>
      <c r="D49" s="377" t="s">
        <v>158</v>
      </c>
      <c r="E49" s="268"/>
      <c r="F49" s="270"/>
      <c r="G49" s="270"/>
      <c r="H49" s="268"/>
    </row>
    <row r="50" spans="1:8" ht="12.75">
      <c r="A50" s="112"/>
      <c r="B50" s="240"/>
      <c r="C50" s="240"/>
      <c r="D50" s="377" t="s">
        <v>158</v>
      </c>
      <c r="E50" s="268"/>
      <c r="F50" s="270"/>
      <c r="G50" s="270"/>
      <c r="H50" s="268"/>
    </row>
    <row r="51" spans="1:7" ht="12.75">
      <c r="A51" s="188" t="s">
        <v>313</v>
      </c>
      <c r="B51" s="240" t="s">
        <v>158</v>
      </c>
      <c r="C51" s="240"/>
      <c r="D51" s="377" t="s">
        <v>158</v>
      </c>
      <c r="F51" s="270"/>
      <c r="G51" s="270"/>
    </row>
    <row r="52" spans="1:7" ht="12.75">
      <c r="A52" s="112" t="s">
        <v>310</v>
      </c>
      <c r="B52" s="377"/>
      <c r="C52" s="377"/>
      <c r="D52" s="378"/>
      <c r="F52" s="270"/>
      <c r="G52" s="270"/>
    </row>
    <row r="53" spans="1:4" ht="12.75">
      <c r="A53" s="187" t="s">
        <v>314</v>
      </c>
      <c r="B53" s="377"/>
      <c r="C53" s="377"/>
      <c r="D53" s="377"/>
    </row>
    <row r="54" spans="1:4" ht="12.75">
      <c r="A54" s="112" t="s">
        <v>315</v>
      </c>
      <c r="B54" s="377"/>
      <c r="C54" s="377"/>
      <c r="D54" s="378"/>
    </row>
    <row r="55" spans="2:4" ht="12.75">
      <c r="B55" s="377"/>
      <c r="C55" s="377"/>
      <c r="D55" s="378"/>
    </row>
    <row r="56" spans="1:4" ht="12.75">
      <c r="A56" s="265" t="s">
        <v>546</v>
      </c>
      <c r="B56" s="274">
        <v>51534.7717</v>
      </c>
      <c r="C56" s="251">
        <v>166687.77</v>
      </c>
      <c r="D56" s="415"/>
    </row>
    <row r="57" spans="1:6" ht="12.75">
      <c r="A57" s="265" t="s">
        <v>421</v>
      </c>
      <c r="B57" s="274">
        <v>790</v>
      </c>
      <c r="C57" s="380">
        <v>104452.88</v>
      </c>
      <c r="D57" s="415">
        <f>B57/F57</f>
        <v>0.0008576198985185973</v>
      </c>
      <c r="F57" s="268">
        <v>921154</v>
      </c>
    </row>
    <row r="58" spans="1:6" ht="12.75">
      <c r="A58" s="265" t="s">
        <v>422</v>
      </c>
      <c r="B58" s="274">
        <v>464</v>
      </c>
      <c r="C58" s="380">
        <v>246477.46</v>
      </c>
      <c r="D58" s="415">
        <f aca="true" t="shared" si="1" ref="D58:D103">B58/F58</f>
        <v>0.0006455670137516904</v>
      </c>
      <c r="F58" s="268">
        <v>718748</v>
      </c>
    </row>
    <row r="59" spans="1:6" ht="12.75">
      <c r="A59" s="265" t="s">
        <v>423</v>
      </c>
      <c r="B59" s="274">
        <v>2153</v>
      </c>
      <c r="C59" s="380">
        <v>516776.32</v>
      </c>
      <c r="D59" s="415">
        <f t="shared" si="1"/>
        <v>0.0003061945155769527</v>
      </c>
      <c r="F59" s="268">
        <v>7031478</v>
      </c>
    </row>
    <row r="60" spans="1:6" ht="12.75">
      <c r="A60" s="265" t="s">
        <v>424</v>
      </c>
      <c r="B60" s="274">
        <v>2471</v>
      </c>
      <c r="C60" s="380">
        <v>223858.73</v>
      </c>
      <c r="D60" s="415">
        <f t="shared" si="1"/>
        <v>0.0010655344662237217</v>
      </c>
      <c r="F60" s="268">
        <v>2319024</v>
      </c>
    </row>
    <row r="61" spans="1:6" ht="12.75">
      <c r="A61" s="265" t="s">
        <v>425</v>
      </c>
      <c r="B61" s="274">
        <v>387</v>
      </c>
      <c r="C61" s="380">
        <v>194270.46</v>
      </c>
      <c r="D61" s="415">
        <f t="shared" si="1"/>
        <v>0.0029523279143748617</v>
      </c>
      <c r="F61" s="268">
        <v>131083</v>
      </c>
    </row>
    <row r="62" spans="1:6" ht="12.75">
      <c r="A62" s="265" t="s">
        <v>477</v>
      </c>
      <c r="B62" s="274">
        <v>7803</v>
      </c>
      <c r="C62" s="380">
        <v>401218.06</v>
      </c>
      <c r="D62" s="415">
        <f t="shared" si="1"/>
        <v>0.004643747277310805</v>
      </c>
      <c r="F62" s="268">
        <v>1680324</v>
      </c>
    </row>
    <row r="63" spans="1:6" ht="12.75">
      <c r="A63" s="265" t="s">
        <v>478</v>
      </c>
      <c r="B63" s="274">
        <v>64</v>
      </c>
      <c r="C63" s="380">
        <v>59860.85</v>
      </c>
      <c r="D63" s="415">
        <f t="shared" si="1"/>
        <v>0.00013524993765823187</v>
      </c>
      <c r="F63" s="268">
        <v>473198</v>
      </c>
    </row>
    <row r="64" spans="1:6" ht="12.75">
      <c r="A64" s="265" t="s">
        <v>474</v>
      </c>
      <c r="B64" s="274">
        <v>264</v>
      </c>
      <c r="C64" s="380">
        <v>114109.56</v>
      </c>
      <c r="D64" s="415">
        <f t="shared" si="1"/>
        <v>0.00024489795918367346</v>
      </c>
      <c r="F64" s="268">
        <v>1078000</v>
      </c>
    </row>
    <row r="65" spans="1:6" ht="12.75">
      <c r="A65" s="265" t="s">
        <v>470</v>
      </c>
      <c r="B65" s="274">
        <v>67</v>
      </c>
      <c r="C65" s="380">
        <v>152565.85</v>
      </c>
      <c r="D65" s="415">
        <f>B65/F65</f>
        <v>7.898037514499382E-05</v>
      </c>
      <c r="F65" s="268">
        <v>848312</v>
      </c>
    </row>
    <row r="66" spans="1:6" ht="12.75">
      <c r="A66" s="265" t="s">
        <v>473</v>
      </c>
      <c r="B66" s="274">
        <v>191</v>
      </c>
      <c r="C66" s="380">
        <v>109900.79</v>
      </c>
      <c r="D66" s="415">
        <f>B66/F66</f>
        <v>0.0013382847533632287</v>
      </c>
      <c r="F66" s="268">
        <v>142720</v>
      </c>
    </row>
    <row r="67" spans="1:6" ht="12.75">
      <c r="A67" s="265" t="s">
        <v>502</v>
      </c>
      <c r="B67" s="274">
        <v>342</v>
      </c>
      <c r="C67" s="380">
        <v>72433.89</v>
      </c>
      <c r="D67" s="415">
        <f>B67/F67</f>
        <v>7.108040466241473E-05</v>
      </c>
      <c r="F67" s="422">
        <v>4811452.63064097</v>
      </c>
    </row>
    <row r="68" spans="1:6" ht="12.75">
      <c r="A68" s="265" t="s">
        <v>471</v>
      </c>
      <c r="B68" s="274">
        <v>222</v>
      </c>
      <c r="C68" s="380">
        <v>27178.32</v>
      </c>
      <c r="D68" s="415">
        <f>B68/F68</f>
        <v>0.0010080782486683831</v>
      </c>
      <c r="F68" s="268">
        <v>220221</v>
      </c>
    </row>
    <row r="69" spans="1:6" ht="12.75">
      <c r="A69" s="265" t="s">
        <v>472</v>
      </c>
      <c r="B69" s="274">
        <v>1714</v>
      </c>
      <c r="C69" s="380">
        <v>226623.09</v>
      </c>
      <c r="D69" s="415">
        <f t="shared" si="1"/>
        <v>0.002435326730197341</v>
      </c>
      <c r="F69" s="268">
        <v>703807</v>
      </c>
    </row>
    <row r="70" spans="1:6" ht="12.75">
      <c r="A70" s="265" t="s">
        <v>528</v>
      </c>
      <c r="B70" s="274">
        <v>1831</v>
      </c>
      <c r="C70" s="380">
        <v>79800.92</v>
      </c>
      <c r="D70" s="415">
        <f t="shared" si="1"/>
        <v>0.0016251474481812284</v>
      </c>
      <c r="F70" s="268">
        <v>1126667</v>
      </c>
    </row>
    <row r="71" spans="1:6" ht="12.75">
      <c r="A71" s="265" t="s">
        <v>547</v>
      </c>
      <c r="B71" s="274">
        <v>400</v>
      </c>
      <c r="C71" s="380">
        <v>117527.85</v>
      </c>
      <c r="D71" s="415">
        <f t="shared" si="1"/>
        <v>0.0024598128082452923</v>
      </c>
      <c r="F71" s="268">
        <v>162614</v>
      </c>
    </row>
    <row r="72" spans="1:6" ht="12.75">
      <c r="A72" s="265" t="s">
        <v>548</v>
      </c>
      <c r="B72" s="274">
        <v>95</v>
      </c>
      <c r="C72" s="380">
        <v>25586.79</v>
      </c>
      <c r="D72" s="415">
        <f t="shared" si="1"/>
        <v>0.00034166025304437265</v>
      </c>
      <c r="F72" s="268">
        <v>278054</v>
      </c>
    </row>
    <row r="73" spans="1:6" ht="12.75">
      <c r="A73" s="265" t="s">
        <v>529</v>
      </c>
      <c r="B73" s="274">
        <v>1000</v>
      </c>
      <c r="C73" s="380">
        <v>127321.84</v>
      </c>
      <c r="D73" s="415">
        <f t="shared" si="1"/>
        <v>0.006894079364641646</v>
      </c>
      <c r="F73" s="268">
        <v>145052</v>
      </c>
    </row>
    <row r="74" spans="1:6" ht="12.75">
      <c r="A74" s="265" t="s">
        <v>492</v>
      </c>
      <c r="B74" s="274">
        <v>8275</v>
      </c>
      <c r="C74" s="380">
        <v>182937.74</v>
      </c>
      <c r="D74" s="415">
        <f t="shared" si="1"/>
        <v>0.00011289551049139684</v>
      </c>
      <c r="F74" s="268">
        <v>73297866</v>
      </c>
    </row>
    <row r="75" spans="1:6" ht="12.75">
      <c r="A75" s="265" t="s">
        <v>493</v>
      </c>
      <c r="B75" s="274">
        <v>650000</v>
      </c>
      <c r="C75" s="380">
        <v>341281.14</v>
      </c>
      <c r="D75" s="415">
        <f t="shared" si="1"/>
        <v>0.0011160134568078488</v>
      </c>
      <c r="F75" s="268">
        <v>582430253</v>
      </c>
    </row>
    <row r="76" spans="1:6" ht="12.75">
      <c r="A76" s="265" t="s">
        <v>494</v>
      </c>
      <c r="B76" s="274">
        <v>50000</v>
      </c>
      <c r="C76" s="380">
        <v>422801.73</v>
      </c>
      <c r="D76" s="415">
        <f t="shared" si="1"/>
        <v>0.005775499407433761</v>
      </c>
      <c r="F76" s="268">
        <v>8657260</v>
      </c>
    </row>
    <row r="77" spans="1:6" ht="12.75">
      <c r="A77" s="265" t="s">
        <v>495</v>
      </c>
      <c r="B77" s="274">
        <v>700000</v>
      </c>
      <c r="C77" s="380">
        <v>255339.08</v>
      </c>
      <c r="D77" s="415">
        <f t="shared" si="1"/>
        <v>0.0018947469426735515</v>
      </c>
      <c r="F77" s="268">
        <v>369442475</v>
      </c>
    </row>
    <row r="78" spans="1:6" ht="12.75">
      <c r="A78" s="265" t="s">
        <v>496</v>
      </c>
      <c r="B78" s="359">
        <v>125000</v>
      </c>
      <c r="C78" s="380">
        <v>240416.67</v>
      </c>
      <c r="D78" s="415">
        <f t="shared" si="1"/>
        <v>0.00024080621705708342</v>
      </c>
      <c r="F78" s="268">
        <v>519089588</v>
      </c>
    </row>
    <row r="79" spans="1:6" ht="12.75">
      <c r="A79" s="265" t="s">
        <v>497</v>
      </c>
      <c r="B79" s="359">
        <v>115000</v>
      </c>
      <c r="C79" s="380">
        <v>275843.59</v>
      </c>
      <c r="D79" s="415">
        <f>B79/F79</f>
        <v>0.0001982192281014386</v>
      </c>
      <c r="F79" s="268">
        <v>580165714</v>
      </c>
    </row>
    <row r="80" spans="1:6" ht="12.75">
      <c r="A80" s="265" t="s">
        <v>489</v>
      </c>
      <c r="B80" s="359">
        <v>15000</v>
      </c>
      <c r="C80" s="380">
        <v>232126.44</v>
      </c>
      <c r="D80" s="415">
        <f t="shared" si="1"/>
        <v>2.1523844635964764E-05</v>
      </c>
      <c r="F80" s="268">
        <v>696901518</v>
      </c>
    </row>
    <row r="81" spans="1:6" ht="12.75">
      <c r="A81" s="265" t="s">
        <v>530</v>
      </c>
      <c r="B81" s="359">
        <v>50000</v>
      </c>
      <c r="C81" s="380">
        <v>45596.27</v>
      </c>
      <c r="D81" s="415">
        <f t="shared" si="1"/>
        <v>0.00022849722520738614</v>
      </c>
      <c r="F81" s="268">
        <v>218821038</v>
      </c>
    </row>
    <row r="82" spans="1:6" ht="12.75">
      <c r="A82" s="265" t="s">
        <v>531</v>
      </c>
      <c r="B82" s="359">
        <v>12300</v>
      </c>
      <c r="C82" s="380">
        <v>115565.81</v>
      </c>
      <c r="D82" s="415">
        <f t="shared" si="1"/>
        <v>0.0010500567158682266</v>
      </c>
      <c r="F82" s="268">
        <v>11713653</v>
      </c>
    </row>
    <row r="83" spans="1:6" ht="12.75">
      <c r="A83" s="265" t="s">
        <v>549</v>
      </c>
      <c r="B83" s="359">
        <v>10400</v>
      </c>
      <c r="C83" s="380">
        <v>4023.52</v>
      </c>
      <c r="D83" s="415">
        <f t="shared" si="1"/>
        <v>0.000980301593555648</v>
      </c>
      <c r="F83" s="268">
        <v>10608980</v>
      </c>
    </row>
    <row r="84" spans="1:6" ht="12.75">
      <c r="A84" s="265" t="s">
        <v>490</v>
      </c>
      <c r="B84" s="359">
        <v>26000</v>
      </c>
      <c r="C84" s="380">
        <v>589860.05</v>
      </c>
      <c r="D84" s="415">
        <f t="shared" si="1"/>
        <v>0.01297941464836769</v>
      </c>
      <c r="F84" s="268">
        <v>2003172</v>
      </c>
    </row>
    <row r="85" spans="1:6" ht="12.75">
      <c r="A85" s="265" t="s">
        <v>398</v>
      </c>
      <c r="B85" s="359">
        <v>670</v>
      </c>
      <c r="C85" s="380">
        <v>310263.72</v>
      </c>
      <c r="D85" s="415">
        <f t="shared" si="1"/>
        <v>3.512493388517575E-05</v>
      </c>
      <c r="F85" s="268">
        <v>19074769</v>
      </c>
    </row>
    <row r="86" spans="1:6" ht="12.75">
      <c r="A86" s="265" t="s">
        <v>399</v>
      </c>
      <c r="B86" s="359">
        <v>3450</v>
      </c>
      <c r="C86" s="380">
        <v>450143.96</v>
      </c>
      <c r="D86" s="415">
        <f t="shared" si="1"/>
        <v>0.0006365310129902142</v>
      </c>
      <c r="F86" s="268">
        <v>5420003</v>
      </c>
    </row>
    <row r="87" spans="1:6" ht="12.75">
      <c r="A87" s="265" t="s">
        <v>400</v>
      </c>
      <c r="B87" s="359">
        <v>1559</v>
      </c>
      <c r="C87" s="380">
        <v>519710.85</v>
      </c>
      <c r="D87" s="415">
        <f t="shared" si="1"/>
        <v>0.0006193751184420829</v>
      </c>
      <c r="F87" s="268">
        <v>2517053</v>
      </c>
    </row>
    <row r="88" spans="1:6" ht="12.75">
      <c r="A88" s="265" t="s">
        <v>426</v>
      </c>
      <c r="B88" s="359">
        <v>54</v>
      </c>
      <c r="C88" s="380">
        <v>197427.49</v>
      </c>
      <c r="D88" s="415">
        <f t="shared" si="1"/>
        <v>0.00034005037783375316</v>
      </c>
      <c r="F88" s="268">
        <v>158800</v>
      </c>
    </row>
    <row r="89" spans="1:6" ht="12.75">
      <c r="A89" s="265" t="s">
        <v>427</v>
      </c>
      <c r="B89" s="359">
        <v>478</v>
      </c>
      <c r="C89" s="380">
        <v>216759.42</v>
      </c>
      <c r="D89" s="415">
        <f t="shared" si="1"/>
        <v>0.0002083867378843602</v>
      </c>
      <c r="F89" s="268">
        <v>2293812</v>
      </c>
    </row>
    <row r="90" spans="1:6" ht="12.75">
      <c r="A90" s="265" t="s">
        <v>428</v>
      </c>
      <c r="B90" s="359">
        <v>1113</v>
      </c>
      <c r="C90" s="380">
        <v>133679.37</v>
      </c>
      <c r="D90" s="415">
        <f t="shared" si="1"/>
        <v>0.00023807512093595821</v>
      </c>
      <c r="F90" s="268">
        <v>4674995</v>
      </c>
    </row>
    <row r="91" spans="1:6" ht="12.75">
      <c r="A91" s="265" t="s">
        <v>479</v>
      </c>
      <c r="B91" s="359">
        <v>400</v>
      </c>
      <c r="C91" s="380">
        <v>366727.47</v>
      </c>
      <c r="D91" s="415">
        <f t="shared" si="1"/>
        <v>0.00028663150653519836</v>
      </c>
      <c r="F91" s="268">
        <v>1395520</v>
      </c>
    </row>
    <row r="92" spans="1:6" ht="12.75">
      <c r="A92" s="265" t="s">
        <v>491</v>
      </c>
      <c r="B92" s="359">
        <v>443</v>
      </c>
      <c r="C92" s="380">
        <v>396100.37</v>
      </c>
      <c r="D92" s="415">
        <f t="shared" si="1"/>
        <v>0.0016407407407407408</v>
      </c>
      <c r="F92" s="268">
        <v>270000</v>
      </c>
    </row>
    <row r="93" spans="1:6" ht="12.75">
      <c r="A93" s="265" t="s">
        <v>550</v>
      </c>
      <c r="B93" s="359">
        <v>234</v>
      </c>
      <c r="C93" s="380">
        <v>24982.31</v>
      </c>
      <c r="D93" s="415">
        <f t="shared" si="1"/>
        <v>0.0018</v>
      </c>
      <c r="F93" s="422">
        <f>400000-F92</f>
        <v>130000</v>
      </c>
    </row>
    <row r="94" spans="1:6" ht="12.75">
      <c r="A94" s="265" t="s">
        <v>498</v>
      </c>
      <c r="B94" s="359">
        <v>376</v>
      </c>
      <c r="C94" s="380">
        <v>471674.52</v>
      </c>
      <c r="D94" s="415">
        <f t="shared" si="1"/>
        <v>0.003872535893052094</v>
      </c>
      <c r="F94" s="268">
        <v>97094</v>
      </c>
    </row>
    <row r="95" spans="1:6" ht="12.75">
      <c r="A95" s="265" t="s">
        <v>499</v>
      </c>
      <c r="B95" s="359">
        <v>86</v>
      </c>
      <c r="C95" s="380">
        <v>385601.39</v>
      </c>
      <c r="D95" s="415">
        <f t="shared" si="1"/>
        <v>0.0002795856930149091</v>
      </c>
      <c r="F95" s="268">
        <v>307598</v>
      </c>
    </row>
    <row r="96" spans="1:6" ht="12.75">
      <c r="A96" s="265" t="s">
        <v>532</v>
      </c>
      <c r="B96" s="359">
        <v>84</v>
      </c>
      <c r="C96" s="380">
        <v>161424.14</v>
      </c>
      <c r="D96" s="415">
        <f>B96/F96</f>
        <v>0.000672</v>
      </c>
      <c r="F96" s="268">
        <v>125000</v>
      </c>
    </row>
    <row r="97" spans="1:6" ht="12.75">
      <c r="A97" s="265" t="s">
        <v>533</v>
      </c>
      <c r="B97" s="359">
        <v>26</v>
      </c>
      <c r="C97" s="380">
        <v>27029.47</v>
      </c>
      <c r="D97" s="415">
        <f>B97/F97</f>
        <v>8.469055374592833E-05</v>
      </c>
      <c r="F97" s="268">
        <v>307000</v>
      </c>
    </row>
    <row r="98" spans="1:6" ht="12.75">
      <c r="A98" s="265" t="s">
        <v>534</v>
      </c>
      <c r="B98" s="359">
        <v>416</v>
      </c>
      <c r="C98" s="380">
        <v>78499.96</v>
      </c>
      <c r="D98" s="415">
        <f t="shared" si="1"/>
        <v>0.003381701418526196</v>
      </c>
      <c r="F98" s="268">
        <v>123015</v>
      </c>
    </row>
    <row r="99" spans="1:6" ht="12.75">
      <c r="A99" s="265" t="s">
        <v>535</v>
      </c>
      <c r="B99" s="359">
        <v>1000</v>
      </c>
      <c r="C99" s="380">
        <v>58719.1</v>
      </c>
      <c r="D99" s="415">
        <f t="shared" si="1"/>
        <v>0.0003089215302242647</v>
      </c>
      <c r="F99" s="268">
        <v>3237068</v>
      </c>
    </row>
    <row r="100" spans="1:6" ht="12.75">
      <c r="A100" s="265" t="s">
        <v>551</v>
      </c>
      <c r="B100" s="359">
        <v>682</v>
      </c>
      <c r="C100" s="380">
        <v>70159.52</v>
      </c>
      <c r="D100" s="415">
        <f t="shared" si="1"/>
        <v>0.00554403934479535</v>
      </c>
      <c r="F100" s="268">
        <v>123015</v>
      </c>
    </row>
    <row r="101" spans="1:6" ht="12.75">
      <c r="A101" s="265" t="s">
        <v>552</v>
      </c>
      <c r="B101" s="359">
        <v>5300</v>
      </c>
      <c r="C101" s="380">
        <v>151347.68</v>
      </c>
      <c r="D101" s="415">
        <f t="shared" si="1"/>
        <v>0.0007980430178312924</v>
      </c>
      <c r="F101" s="268">
        <v>6641246</v>
      </c>
    </row>
    <row r="102" spans="1:6" ht="12.75">
      <c r="A102" s="265" t="s">
        <v>553</v>
      </c>
      <c r="B102" s="359">
        <v>4000</v>
      </c>
      <c r="C102" s="380">
        <v>188968.74</v>
      </c>
      <c r="D102" s="415">
        <f t="shared" si="1"/>
        <v>0.000493014052502792</v>
      </c>
      <c r="F102" s="268">
        <v>8113359</v>
      </c>
    </row>
    <row r="103" spans="1:6" ht="12.75">
      <c r="A103" s="265" t="s">
        <v>401</v>
      </c>
      <c r="B103" s="359">
        <v>100</v>
      </c>
      <c r="C103" s="380">
        <v>346976.5</v>
      </c>
      <c r="D103" s="415">
        <f t="shared" si="1"/>
        <v>0.0027472527472527475</v>
      </c>
      <c r="F103" s="268">
        <v>36400</v>
      </c>
    </row>
    <row r="104" spans="1:4" ht="12.75">
      <c r="A104" s="265"/>
      <c r="B104" s="374"/>
      <c r="C104" s="377"/>
      <c r="D104" s="379"/>
    </row>
    <row r="105" spans="1:4" ht="12.75">
      <c r="A105" s="273"/>
      <c r="B105" s="377"/>
      <c r="C105" s="377"/>
      <c r="D105" s="378"/>
    </row>
    <row r="106" spans="1:4" ht="12.75">
      <c r="A106" s="187" t="s">
        <v>316</v>
      </c>
      <c r="B106" s="377"/>
      <c r="C106" s="255">
        <f>SUM(C56:C105)</f>
        <v>10228639.45</v>
      </c>
      <c r="D106" s="240"/>
    </row>
    <row r="107" spans="1:4" ht="15.75" customHeight="1">
      <c r="A107" s="187" t="s">
        <v>317</v>
      </c>
      <c r="B107" s="377"/>
      <c r="C107" s="255">
        <f>C106+C49+1</f>
        <v>14409422.889999999</v>
      </c>
      <c r="D107" s="240"/>
    </row>
    <row r="108" spans="1:4" ht="12.75">
      <c r="A108" s="197"/>
      <c r="B108" s="53"/>
      <c r="C108" s="53"/>
      <c r="D108" s="53"/>
    </row>
    <row r="109" spans="1:4" ht="12.75">
      <c r="A109" s="197"/>
      <c r="B109" s="53"/>
      <c r="C109" s="53"/>
      <c r="D109" s="53"/>
    </row>
    <row r="110" spans="1:4" ht="11.25" customHeight="1">
      <c r="A110" s="197" t="str">
        <f>'справка №7ИД'!A162</f>
        <v>Дата  31/12/2007 г. </v>
      </c>
      <c r="B110" s="501" t="s">
        <v>318</v>
      </c>
      <c r="C110" s="501"/>
      <c r="D110" s="8" t="s">
        <v>319</v>
      </c>
    </row>
    <row r="111" spans="1:5" ht="12">
      <c r="A111" s="21"/>
      <c r="B111" s="502" t="s">
        <v>389</v>
      </c>
      <c r="C111" s="502"/>
      <c r="D111" s="256" t="s">
        <v>554</v>
      </c>
      <c r="E111" s="257"/>
    </row>
    <row r="115" spans="4:5" ht="12.75" customHeight="1">
      <c r="D115" s="256" t="s">
        <v>541</v>
      </c>
      <c r="E115" s="256"/>
    </row>
  </sheetData>
  <mergeCells count="12">
    <mergeCell ref="B110:C110"/>
    <mergeCell ref="B111:C111"/>
    <mergeCell ref="C1:D1"/>
    <mergeCell ref="A2:D2"/>
    <mergeCell ref="A3:D3"/>
    <mergeCell ref="C5:D5"/>
    <mergeCell ref="A6:D6"/>
    <mergeCell ref="A9:A10"/>
    <mergeCell ref="A7:D7"/>
    <mergeCell ref="A5:B5"/>
    <mergeCell ref="B9:C9"/>
    <mergeCell ref="D9:D10"/>
  </mergeCells>
  <printOptions/>
  <pageMargins left="1.29" right="0.75" top="0.54" bottom="0.46" header="0.32" footer="0.2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4">
      <selection activeCell="B17" sqref="B17"/>
    </sheetView>
  </sheetViews>
  <sheetFormatPr defaultColWidth="9.140625" defaultRowHeight="12" customHeight="1"/>
  <cols>
    <col min="1" max="1" width="42.00390625" style="8" customWidth="1"/>
    <col min="2" max="2" width="15.57421875" style="8" customWidth="1"/>
    <col min="3" max="3" width="15.28125" style="8" customWidth="1"/>
    <col min="4" max="4" width="11.28125" style="8" customWidth="1"/>
    <col min="5" max="16384" width="9.140625" style="8" customWidth="1"/>
  </cols>
  <sheetData>
    <row r="1" spans="3:4" ht="12" customHeight="1">
      <c r="C1" s="487" t="s">
        <v>340</v>
      </c>
      <c r="D1" s="487"/>
    </row>
    <row r="2" spans="1:5" ht="14.25" customHeight="1">
      <c r="A2" s="104"/>
      <c r="B2" s="104"/>
      <c r="C2" s="51"/>
      <c r="D2" s="104"/>
      <c r="E2" s="104"/>
    </row>
    <row r="3" spans="1:5" ht="12" customHeight="1">
      <c r="A3" s="476" t="s">
        <v>323</v>
      </c>
      <c r="B3" s="476"/>
      <c r="C3" s="476"/>
      <c r="D3" s="51"/>
      <c r="E3" s="51"/>
    </row>
    <row r="4" spans="1:5" ht="12" customHeight="1">
      <c r="A4" s="488" t="s">
        <v>324</v>
      </c>
      <c r="B4" s="488"/>
      <c r="C4" s="488"/>
      <c r="D4" s="95"/>
      <c r="E4" s="95"/>
    </row>
    <row r="5" spans="1:5" ht="12" customHeight="1">
      <c r="A5" s="56"/>
      <c r="B5" s="56"/>
      <c r="C5" s="56"/>
      <c r="D5" s="95"/>
      <c r="E5" s="95"/>
    </row>
    <row r="6" spans="1:5" ht="12" customHeight="1">
      <c r="A6" s="56"/>
      <c r="B6" s="56"/>
      <c r="C6" s="56"/>
      <c r="D6" s="95"/>
      <c r="E6" s="95"/>
    </row>
    <row r="7" spans="1:5" ht="12" customHeight="1">
      <c r="A7" s="56"/>
      <c r="B7" s="56"/>
      <c r="C7" s="56"/>
      <c r="D7" s="95"/>
      <c r="E7" s="95"/>
    </row>
    <row r="8" spans="1:5" ht="12" customHeight="1">
      <c r="A8" s="56"/>
      <c r="B8" s="198"/>
      <c r="C8" s="198"/>
      <c r="D8" s="198"/>
      <c r="E8" s="95"/>
    </row>
    <row r="9" spans="1:5" ht="12" customHeight="1">
      <c r="A9" s="495" t="s">
        <v>387</v>
      </c>
      <c r="B9" s="495"/>
      <c r="C9" s="507" t="s">
        <v>388</v>
      </c>
      <c r="D9" s="507"/>
      <c r="E9" s="198"/>
    </row>
    <row r="10" spans="1:4" ht="12" customHeight="1">
      <c r="A10" s="466" t="str">
        <f>'справка № 1ИД-БАЛАНС'!A6</f>
        <v>Отчетен период 31/12/2007 г. </v>
      </c>
      <c r="B10" s="466"/>
      <c r="C10" s="466"/>
      <c r="D10" s="466"/>
    </row>
    <row r="11" spans="1:4" ht="12" customHeight="1">
      <c r="A11" s="105"/>
      <c r="B11" s="95"/>
      <c r="C11" s="106"/>
      <c r="D11" s="51"/>
    </row>
    <row r="12" spans="1:4" ht="12" customHeight="1">
      <c r="A12" s="105"/>
      <c r="B12" s="95"/>
      <c r="C12" s="106" t="s">
        <v>128</v>
      </c>
      <c r="D12" s="51"/>
    </row>
    <row r="13" spans="1:5" ht="12" customHeight="1">
      <c r="A13" s="473" t="s">
        <v>160</v>
      </c>
      <c r="B13" s="505" t="s">
        <v>325</v>
      </c>
      <c r="C13" s="505"/>
      <c r="D13" s="95"/>
      <c r="E13" s="95"/>
    </row>
    <row r="14" spans="1:3" ht="26.25" customHeight="1">
      <c r="A14" s="506"/>
      <c r="B14" s="101" t="s">
        <v>326</v>
      </c>
      <c r="C14" s="101" t="s">
        <v>327</v>
      </c>
    </row>
    <row r="15" spans="1:3" ht="12" customHeight="1">
      <c r="A15" s="92" t="s">
        <v>6</v>
      </c>
      <c r="B15" s="92">
        <v>1</v>
      </c>
      <c r="C15" s="92">
        <v>2</v>
      </c>
    </row>
    <row r="16" spans="1:3" ht="12" customHeight="1">
      <c r="A16" s="102" t="s">
        <v>328</v>
      </c>
      <c r="B16" s="88"/>
      <c r="C16" s="88"/>
    </row>
    <row r="17" spans="1:4" ht="12" customHeight="1">
      <c r="A17" s="88" t="s">
        <v>329</v>
      </c>
      <c r="B17" s="251">
        <v>2188.19</v>
      </c>
      <c r="C17" s="251">
        <v>2188.19</v>
      </c>
      <c r="D17" s="252"/>
    </row>
    <row r="18" spans="1:7" ht="12" customHeight="1">
      <c r="A18" s="88" t="s">
        <v>330</v>
      </c>
      <c r="B18" s="212">
        <v>26447.79</v>
      </c>
      <c r="C18" s="212">
        <f>B18-3127.59</f>
        <v>23320.2</v>
      </c>
      <c r="D18" s="253"/>
      <c r="G18" s="107"/>
    </row>
    <row r="19" spans="1:3" ht="12" customHeight="1">
      <c r="A19" s="88" t="s">
        <v>381</v>
      </c>
      <c r="B19" s="212">
        <v>0</v>
      </c>
      <c r="C19" s="212">
        <v>0</v>
      </c>
    </row>
    <row r="20" spans="1:3" ht="12" customHeight="1">
      <c r="A20" s="88" t="s">
        <v>331</v>
      </c>
      <c r="B20" s="212">
        <v>0</v>
      </c>
      <c r="C20" s="212">
        <v>0</v>
      </c>
    </row>
    <row r="21" spans="1:3" ht="12" customHeight="1">
      <c r="A21" s="88" t="s">
        <v>332</v>
      </c>
      <c r="B21" s="231"/>
      <c r="C21" s="231"/>
    </row>
    <row r="22" spans="1:3" ht="12" customHeight="1">
      <c r="A22" s="111" t="s">
        <v>342</v>
      </c>
      <c r="B22" s="255">
        <f>SUM(B17:B21)</f>
        <v>28635.98</v>
      </c>
      <c r="C22" s="255">
        <f>SUM(C17:C21)</f>
        <v>25508.39</v>
      </c>
    </row>
    <row r="23" spans="1:3" ht="12" customHeight="1">
      <c r="A23" s="102" t="s">
        <v>341</v>
      </c>
      <c r="B23" s="240"/>
      <c r="C23" s="240"/>
    </row>
    <row r="24" spans="1:3" ht="12" customHeight="1">
      <c r="A24" s="88" t="s">
        <v>333</v>
      </c>
      <c r="B24" s="110"/>
      <c r="C24" s="110"/>
    </row>
    <row r="25" spans="1:3" ht="12" customHeight="1">
      <c r="A25" s="88" t="s">
        <v>334</v>
      </c>
      <c r="B25" s="110"/>
      <c r="C25" s="110"/>
    </row>
    <row r="26" spans="1:3" ht="12" customHeight="1">
      <c r="A26" s="88" t="s">
        <v>335</v>
      </c>
      <c r="B26" s="110"/>
      <c r="C26" s="110"/>
    </row>
    <row r="27" spans="1:3" ht="12" customHeight="1">
      <c r="A27" s="112" t="s">
        <v>336</v>
      </c>
      <c r="B27" s="110"/>
      <c r="C27" s="110"/>
    </row>
    <row r="28" spans="1:3" ht="12" customHeight="1">
      <c r="A28" s="112" t="s">
        <v>337</v>
      </c>
      <c r="B28" s="110"/>
      <c r="C28" s="110"/>
    </row>
    <row r="29" spans="1:3" ht="12" customHeight="1">
      <c r="A29" s="112" t="s">
        <v>338</v>
      </c>
      <c r="B29" s="110"/>
      <c r="C29" s="110"/>
    </row>
    <row r="30" spans="1:3" ht="12" customHeight="1">
      <c r="A30" s="88" t="s">
        <v>332</v>
      </c>
      <c r="B30" s="110"/>
      <c r="C30" s="110"/>
    </row>
    <row r="31" spans="1:3" ht="12" customHeight="1">
      <c r="A31" s="111" t="s">
        <v>339</v>
      </c>
      <c r="B31" s="110"/>
      <c r="C31" s="110"/>
    </row>
    <row r="32" spans="1:4" ht="12" customHeight="1">
      <c r="A32" s="53"/>
      <c r="B32" s="53"/>
      <c r="C32" s="53"/>
      <c r="D32" s="54"/>
    </row>
    <row r="33" spans="1:4" ht="12" customHeight="1">
      <c r="A33" s="53"/>
      <c r="B33" s="53"/>
      <c r="C33" s="53"/>
      <c r="D33" s="54"/>
    </row>
    <row r="34" spans="1:4" ht="12" customHeight="1">
      <c r="A34" s="53"/>
      <c r="B34" s="53"/>
      <c r="C34" s="53"/>
      <c r="D34" s="54"/>
    </row>
    <row r="35" spans="1:4" ht="12" customHeight="1">
      <c r="A35" s="108" t="str">
        <f>'справка № 3ИД-ОПП'!A46</f>
        <v>Дата  31/12/2007 г. </v>
      </c>
      <c r="B35" s="504" t="s">
        <v>343</v>
      </c>
      <c r="C35" s="504"/>
      <c r="D35" s="54"/>
    </row>
    <row r="36" spans="1:5" ht="12" customHeight="1">
      <c r="A36" s="258"/>
      <c r="B36" s="503" t="s">
        <v>554</v>
      </c>
      <c r="C36" s="503"/>
      <c r="D36" s="54"/>
      <c r="E36" s="54"/>
    </row>
    <row r="37" spans="1:5" ht="12" customHeight="1">
      <c r="A37" s="54"/>
      <c r="B37" s="54" t="s">
        <v>536</v>
      </c>
      <c r="C37" s="54"/>
      <c r="D37" s="54"/>
      <c r="E37" s="54"/>
    </row>
    <row r="38" spans="1:5" ht="12" customHeight="1">
      <c r="A38" s="54"/>
      <c r="B38" s="54"/>
      <c r="C38" s="54"/>
      <c r="D38" s="54"/>
      <c r="E38" s="54"/>
    </row>
    <row r="39" spans="4:5" ht="12" customHeight="1">
      <c r="D39" s="54"/>
      <c r="E39" s="54"/>
    </row>
    <row r="40" spans="2:5" ht="12" customHeight="1">
      <c r="B40" s="437" t="s">
        <v>541</v>
      </c>
      <c r="C40" s="437"/>
      <c r="D40" s="54"/>
      <c r="E40" s="54"/>
    </row>
    <row r="41" spans="4:5" ht="12" customHeight="1">
      <c r="D41" s="54"/>
      <c r="E41" s="54"/>
    </row>
    <row r="42" spans="4:5" ht="12" customHeight="1">
      <c r="D42" s="54"/>
      <c r="E42" s="54"/>
    </row>
  </sheetData>
  <mergeCells count="11">
    <mergeCell ref="C1:D1"/>
    <mergeCell ref="B13:C13"/>
    <mergeCell ref="A13:A14"/>
    <mergeCell ref="A9:B9"/>
    <mergeCell ref="C9:D9"/>
    <mergeCell ref="A10:D10"/>
    <mergeCell ref="B40:C40"/>
    <mergeCell ref="B36:C36"/>
    <mergeCell ref="B35:C35"/>
    <mergeCell ref="A3:C3"/>
    <mergeCell ref="A4:C4"/>
  </mergeCells>
  <printOptions/>
  <pageMargins left="0.99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Status Invest</cp:lastModifiedBy>
  <cp:lastPrinted>2008-01-30T10:38:32Z</cp:lastPrinted>
  <dcterms:created xsi:type="dcterms:W3CDTF">2004-03-04T10:58:58Z</dcterms:created>
  <dcterms:modified xsi:type="dcterms:W3CDTF">2008-03-27T14:00:56Z</dcterms:modified>
  <cp:category/>
  <cp:version/>
  <cp:contentType/>
  <cp:contentStatus/>
</cp:coreProperties>
</file>