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<sst xmlns="http://schemas.openxmlformats.org/spreadsheetml/2006/main" count="1071" uniqueCount="880">
  <si>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</si>
  <si>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</si>
  <si>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</si>
  <si>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</si>
  <si>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</si>
  <si>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</si>
  <si>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</si>
  <si>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</si>
  <si>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</si>
  <si>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</si>
  <si>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</si>
  <si>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</si>
  <si>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</si>
  <si>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</si>
  <si>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</si>
  <si>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</si>
  <si>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</si>
  <si>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</si>
  <si>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</si>
  <si>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</si>
  <si>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</si>
  <si>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</si>
  <si>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</si>
  <si>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</si>
  <si>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</si>
  <si>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</si>
  <si>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</si>
  <si>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</si>
  <si>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</si>
  <si>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</si>
  <si>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</si>
  <si>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</si>
  <si>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</si>
  <si>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</si>
  <si>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</si>
  <si>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</si>
  <si>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</si>
  <si>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</si>
  <si>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</si>
  <si>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</si>
  <si>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</si>
  <si>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</si>
  <si>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</si>
  <si>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</si>
  <si>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</si>
  <si>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</si>
  <si>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</si>
  <si>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</si>
  <si>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</si>
  <si>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</si>
  <si>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</si>
  <si>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</si>
  <si>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</si>
  <si>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</si>
  <si>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</si>
  <si>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</si>
  <si>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</si>
  <si>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</si>
  <si>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</si>
  <si>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</si>
  <si>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</si>
  <si>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</si>
  <si>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</si>
  <si>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</si>
  <si>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</si>
  <si>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</si>
  <si>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</si>
  <si>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</si>
  <si>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</si>
  <si>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</si>
  <si>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</si>
  <si>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</si>
  <si>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</si>
  <si>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</si>
  <si>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</si>
  <si>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</si>
  <si>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</si>
  <si>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</si>
  <si>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</si>
  <si>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</si>
  <si>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</si>
  <si>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</si>
  <si>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</si>
  <si>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</si>
  <si>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</si>
  <si>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</si>
  <si>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</si>
  <si>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</si>
  <si>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</si>
  <si>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</si>
  <si>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</si>
  <si>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</si>
  <si>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</si>
  <si>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</si>
  <si>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</si>
  <si>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</si>
  <si>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</si>
  <si>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</si>
  <si>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</si>
  <si>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</si>
  <si>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</si>
  <si>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</si>
  <si>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</si>
  <si>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</si>
  <si>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</si>
  <si>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</si>
  <si>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</si>
  <si>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</si>
  <si>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</si>
  <si>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</si>
  <si>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</si>
  <si>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</si>
  <si>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</si>
  <si>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</si>
  <si>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</si>
  <si>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</si>
  <si>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</si>
  <si>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</si>
  <si>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</si>
  <si>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</si>
  <si>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</si>
  <si>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</si>
  <si>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</si>
  <si>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</si>
  <si>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</si>
  <si>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</si>
  <si>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</si>
  <si>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</si>
  <si>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</si>
  <si>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</si>
  <si>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</si>
  <si>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</si>
  <si>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</si>
  <si>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</si>
  <si>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</si>
  <si>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</si>
  <si>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</si>
  <si>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</si>
  <si>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</si>
  <si>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</si>
  <si>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</si>
  <si>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</si>
  <si>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</si>
  <si>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</si>
  <si>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</si>
  <si>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</si>
  <si>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</si>
  <si>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</si>
  <si>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</si>
  <si>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</si>
  <si>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</si>
  <si>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</si>
  <si>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</si>
  <si>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</si>
  <si>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</si>
  <si>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</si>
  <si>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</si>
  <si>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</si>
  <si>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</si>
  <si>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</si>
  <si>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</si>
  <si>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</si>
  <si>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</si>
  <si>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</si>
  <si>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</si>
  <si>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</si>
  <si>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</si>
  <si>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</si>
  <si>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</si>
  <si>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</si>
  <si>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</si>
  <si>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</si>
  <si>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</si>
  <si>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</si>
  <si>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</si>
  <si>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</si>
  <si>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</si>
  <si>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</si>
  <si>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</si>
  <si>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</si>
  <si>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</si>
  <si>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</si>
  <si>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</si>
  <si>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</si>
  <si>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</si>
  <si>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</si>
  <si>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</si>
  <si>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</si>
  <si>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</si>
  <si>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</si>
  <si>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</si>
  <si>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</si>
  <si>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</si>
  <si>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</si>
  <si>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</si>
  <si>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</si>
  <si>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</si>
  <si>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</si>
  <si>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</si>
  <si>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</si>
  <si>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</si>
  <si>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</si>
  <si>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</si>
  <si>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</si>
  <si>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</si>
  <si>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</si>
  <si>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</si>
  <si>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</si>
  <si>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</si>
  <si>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</si>
  <si>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</si>
  <si>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</si>
  <si>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</si>
  <si>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</si>
  <si>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</si>
  <si>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</si>
  <si>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</si>
  <si>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</si>
  <si>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</si>
  <si>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</si>
  <si>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</si>
  <si>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</si>
  <si>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</si>
  <si>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</si>
  <si>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</si>
  <si>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</si>
  <si>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</si>
  <si>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</si>
  <si>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</si>
  <si>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</si>
  <si>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</si>
  <si>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</si>
  <si>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</si>
  <si>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</si>
  <si>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</si>
  <si>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</si>
  <si>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</si>
  <si>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</si>
  <si>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</si>
  <si>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</si>
  <si>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</si>
  <si>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</si>
  <si>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</si>
  <si>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</si>
  <si>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</si>
  <si>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</si>
  <si>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</si>
  <si>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</si>
  <si>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</si>
  <si>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</si>
  <si>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</si>
  <si>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</si>
  <si>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</si>
  <si>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</si>
  <si>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</si>
  <si>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</si>
  <si>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</si>
  <si>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</si>
  <si>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</si>
  <si>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</si>
  <si>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</si>
  <si>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</si>
  <si>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</si>
  <si>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</si>
  <si>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</si>
  <si>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</si>
  <si>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</si>
  <si>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</si>
  <si>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</si>
  <si>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</si>
  <si>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</si>
  <si>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</si>
  <si>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</si>
  <si>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</si>
  <si>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</si>
  <si>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</si>
  <si>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</si>
  <si>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</si>
  <si>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</si>
  <si>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</si>
  <si>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</si>
  <si>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</si>
  <si>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</si>
  <si>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</si>
  <si>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</si>
  <si>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</si>
  <si>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</si>
  <si>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</si>
  <si>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</si>
  <si>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</si>
  <si>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</si>
  <si>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</si>
  <si>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</si>
  <si>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</si>
  <si>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</si>
  <si>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</si>
  <si>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</si>
  <si>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</si>
  <si>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</si>
  <si>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</si>
  <si>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</si>
  <si>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</si>
  <si>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</si>
  <si>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</si>
  <si>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</si>
  <si>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</si>
  <si>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</si>
  <si>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</si>
  <si>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</si>
  <si>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</si>
  <si>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</si>
  <si>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</si>
  <si>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</si>
  <si>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</si>
  <si>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</si>
  <si>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</si>
  <si>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</si>
  <si>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</si>
  <si>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</si>
  <si>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</si>
  <si>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</si>
  <si>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</si>
  <si>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</si>
  <si>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</si>
  <si>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</si>
  <si>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</si>
  <si>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</si>
  <si>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</si>
  <si>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</si>
  <si>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</si>
  <si>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</si>
  <si>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</si>
  <si>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</si>
  <si>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</si>
  <si>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</si>
  <si>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</si>
  <si>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</si>
  <si>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</si>
  <si>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</si>
  <si>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</si>
  <si>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</si>
  <si>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</si>
  <si>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</si>
  <si>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</si>
  <si>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</si>
  <si>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</si>
  <si>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</si>
  <si>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</si>
  <si>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</si>
  <si>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</si>
  <si>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</si>
  <si>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</si>
  <si>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</si>
  <si>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</si>
  <si>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</si>
  <si>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</si>
  <si>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</si>
  <si>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</si>
  <si>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</si>
  <si>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</si>
  <si>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</si>
  <si>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</si>
  <si>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</si>
  <si>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</si>
  <si>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</si>
  <si>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</si>
  <si>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</si>
  <si>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</si>
  <si>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</si>
  <si>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</si>
  <si>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</si>
  <si>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</si>
  <si>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</si>
  <si>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</si>
  <si>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</si>
  <si>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</si>
  <si>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</si>
  <si>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</si>
  <si>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</si>
  <si>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</si>
  <si>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</si>
  <si>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</si>
  <si>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</si>
  <si>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</si>
  <si>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</si>
  <si>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</si>
  <si>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</si>
  <si>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</si>
  <si>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</si>
  <si>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</si>
  <si>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</si>
  <si>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</si>
  <si>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</si>
  <si>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</si>
  <si>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</si>
  <si>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</si>
  <si>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</si>
  <si>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</si>
  <si>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</si>
  <si>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</si>
  <si>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</si>
  <si>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</si>
  <si>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</si>
  <si>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</si>
  <si>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</si>
  <si>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</si>
  <si>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</si>
  <si>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</si>
  <si>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</si>
  <si>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</si>
  <si>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</si>
  <si>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</si>
  <si>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</si>
  <si>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</si>
  <si>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</si>
  <si>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</si>
  <si>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</si>
  <si>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</si>
  <si>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</si>
  <si>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</si>
  <si>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</si>
  <si>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</si>
  <si>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</si>
  <si>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</si>
  <si>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</si>
  <si>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</si>
  <si>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</si>
  <si>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</si>
  <si>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</si>
  <si>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</si>
  <si>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</si>
  <si>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</si>
  <si>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</si>
  <si>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</si>
  <si>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</si>
  <si>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</si>
  <si>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</si>
  <si>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</si>
  <si>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</si>
  <si>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</si>
  <si>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</si>
  <si>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</si>
  <si>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</si>
  <si>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</si>
  <si>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</si>
  <si>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</si>
  <si>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</si>
  <si>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</si>
  <si>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</si>
  <si>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</si>
  <si>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</si>
  <si>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</si>
  <si>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</si>
  <si>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</si>
  <si>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</si>
  <si>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</si>
  <si>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</si>
  <si>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</si>
  <si>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</si>
  <si>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</si>
  <si>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</si>
  <si>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</si>
  <si>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</si>
  <si>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</si>
  <si>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</si>
  <si>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</si>
  <si>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</si>
  <si>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</si>
  <si>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</si>
  <si>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</si>
  <si>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</si>
  <si>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</si>
  <si>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</si>
  <si>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</si>
  <si>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</si>
  <si>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</si>
  <si>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</si>
  <si>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</si>
  <si>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</si>
  <si>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</si>
  <si>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</si>
  <si>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</si>
  <si>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</si>
  <si>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</si>
  <si>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</si>
  <si>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</si>
  <si>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</si>
  <si>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</si>
  <si>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</si>
  <si>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</si>
  <si>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</si>
  <si>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</si>
  <si>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</si>
  <si>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</si>
  <si>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</si>
  <si>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</si>
  <si>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</si>
  <si>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</si>
  <si>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</si>
  <si>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</si>
  <si>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</si>
  <si>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</si>
  <si>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</si>
  <si>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</si>
  <si>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</si>
  <si>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</si>
  <si>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</si>
  <si>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</si>
  <si>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</si>
  <si>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</si>
  <si>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</si>
  <si>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</si>
  <si>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</si>
  <si>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</si>
  <si>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</si>
  <si>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</si>
  <si>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</si>
  <si>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</si>
  <si>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</si>
  <si>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</si>
  <si>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</si>
  <si>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</si>
  <si>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</si>
  <si>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</si>
  <si>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</si>
  <si>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</si>
  <si>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</si>
  <si>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</si>
  <si>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</si>
  <si>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</si>
  <si>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</si>
  <si>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</si>
  <si>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</si>
  <si>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</si>
  <si>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</si>
  <si>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</si>
  <si>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</si>
  <si>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</si>
  <si>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</si>
  <si>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</si>
  <si>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</si>
  <si>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</si>
  <si>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</si>
  <si>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</si>
  <si>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</si>
  <si>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</si>
  <si>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</si>
  <si>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</si>
  <si>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</si>
  <si>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</si>
  <si>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</si>
  <si>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</si>
  <si>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</si>
  <si>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</si>
  <si>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</si>
  <si>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</si>
  <si>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</si>
  <si>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</si>
  <si>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</si>
  <si>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</si>
  <si>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</si>
  <si>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</si>
  <si>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</si>
  <si>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</si>
  <si>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</si>
  <si>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</si>
  <si>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</si>
  <si>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</si>
  <si>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</si>
  <si>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</si>
  <si>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</si>
  <si>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</si>
  <si>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</si>
  <si>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</si>
  <si>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</si>
  <si>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</si>
  <si>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</si>
  <si>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</si>
  <si>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</si>
  <si>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</si>
  <si>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</si>
  <si>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</si>
  <si>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</si>
  <si>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</si>
  <si>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</si>
  <si>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</si>
  <si>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</si>
  <si>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</si>
  <si>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</si>
  <si>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</si>
  <si>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</si>
  <si>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</si>
  <si>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</si>
  <si>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</si>
  <si>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</si>
  <si>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</si>
  <si>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</si>
  <si>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</si>
  <si>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</si>
  <si>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</si>
  <si>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</si>
  <si>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</si>
  <si>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</si>
  <si>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</si>
  <si>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</si>
  <si>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</si>
  <si>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</si>
  <si>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</si>
  <si>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</si>
  <si>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</si>
  <si>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</si>
  <si>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</si>
  <si>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</si>
  <si>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</si>
  <si>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</si>
  <si>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</si>
  <si>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</si>
  <si>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</si>
  <si>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</si>
  <si>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</si>
  <si>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</si>
  <si>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</si>
  <si>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</si>
  <si>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</si>
  <si>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</si>
  <si>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</si>
  <si>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</si>
  <si>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</si>
  <si>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</si>
  <si>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</si>
  <si>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</si>
  <si>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</si>
  <si>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</si>
  <si>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</si>
  <si>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</si>
  <si>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</si>
  <si>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</si>
  <si>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</si>
  <si>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</si>
  <si>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</si>
  <si>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</si>
  <si>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</si>
  <si>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</si>
  <si>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</si>
  <si>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</si>
  <si>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</si>
  <si>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</si>
  <si>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</si>
  <si>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</si>
  <si>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</si>
  <si>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</si>
  <si>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</si>
  <si>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</si>
  <si>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</si>
  <si>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</si>
  <si>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</si>
  <si>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</si>
  <si>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</si>
  <si>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</si>
  <si>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</si>
  <si>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</si>
  <si>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</si>
  <si>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</si>
  <si>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</si>
  <si>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</si>
  <si>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</si>
  <si>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</si>
  <si>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</si>
  <si>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</si>
  <si>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</si>
  <si>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</si>
  <si>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</si>
  <si>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</si>
  <si>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</si>
  <si>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</si>
  <si>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</si>
  <si>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</si>
  <si>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</si>
  <si>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</si>
  <si>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</si>
  <si>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</si>
  <si>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</si>
  <si>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</si>
  <si>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</si>
  <si>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</si>
  <si>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</si>
  <si>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</si>
  <si>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</si>
  <si>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</si>
  <si>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</si>
  <si>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</si>
  <si>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</si>
  <si>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</si>
  <si>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</si>
  <si>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</si>
  <si>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</si>
  <si>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</si>
  <si>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</si>
  <si>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</si>
  <si>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</si>
  <si>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</si>
  <si>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</si>
  <si>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</si>
  <si>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</si>
  <si>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</si>
  <si>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</si>
  <si>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</si>
  <si>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</si>
  <si>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</si>
  <si>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</si>
  <si>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</si>
  <si>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</si>
  <si>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</si>
  <si>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</si>
  <si>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</si>
  <si>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</si>
  <si>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</si>
  <si>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</si>
  <si>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</si>
  <si>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</si>
  <si>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</si>
  <si>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</si>
  <si>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</si>
  <si>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</si>
  <si>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</si>
  <si>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</si>
  <si>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</si>
  <si>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</si>
  <si>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</si>
  <si>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</si>
  <si>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</si>
  <si>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</si>
  <si>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</si>
  <si>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</si>
  <si>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</si>
  <si>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</si>
  <si>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</si>
  <si>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</si>
  <si>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</si>
  <si>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</si>
  <si>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</si>
  <si>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</si>
  <si>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</si>
  <si>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</si>
  <si>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</si>
  <si>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</si>
  <si>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</si>
  <si>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</si>
  <si>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</si>
  <si>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</si>
  <si>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</si>
  <si>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</si>
  <si>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</si>
  <si>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</si>
  <si>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</si>
  <si>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</si>
  <si>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</si>
  <si>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</si>
  <si>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</si>
  <si>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</si>
  <si>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</si>
  <si>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</si>
  <si>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</si>
  <si>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</si>
  <si>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</si>
  <si>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</si>
  <si>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</si>
  <si>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</si>
  <si>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</si>
  <si>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</si>
  <si>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</si>
  <si>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</si>
  <si>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</si>
  <si>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</si>
  <si>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</si>
  <si>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</si>
  <si>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</si>
  <si>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</si>
  <si>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</si>
  <si>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</si>
  <si>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</si>
  <si>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</si>
  <si>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</si>
  <si>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</si>
  <si>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</si>
  <si>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</si>
  <si>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</si>
  <si>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</si>
  <si>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</si>
  <si>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</si>
  <si>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</si>
  <si>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</si>
  <si>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</si>
  <si>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</si>
  <si>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</si>
  <si>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</si>
  <si>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</si>
  <si>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</si>
  <si>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</si>
  <si>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</si>
  <si>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</si>
  <si>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</si>
  <si>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</si>
  <si>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</si>
  <si>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</si>
  <si>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</si>
  <si>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</si>
  <si>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</si>
  <si>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</si>
  <si>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</si>
  <si>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</si>
  <si>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</si>
  <si>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</si>
  <si>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</si>
  <si>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</si>
  <si>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</si>
  <si>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</si>
  <si>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</si>
  <si>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</si>
  <si>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</si>
  <si>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</si>
  <si>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</si>
  <si>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</si>
  <si>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</si>
  <si>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</si>
  <si>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</si>
  <si>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</si>
  <si>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</si>
  <si>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</si>
  <si>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</si>
  <si>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</si>
  <si>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</si>
  <si>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</si>
  <si>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</si>
  <si>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</si>
  <si>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</si>
  <si>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</si>
  <si>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</si>
  <si>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</si>
  <si>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</si>
  <si>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</si>
  <si>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</si>
  <si>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</si>
  <si>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</si>
  <si>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</si>
  <si>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</si>
  <si>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</si>
  <si>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</si>
  <si>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</si>
  <si>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</si>
  <si>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</si>
  <si>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</si>
  <si>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</si>
  <si>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</si>
  <si>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</si>
  <si>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</si>
  <si>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</si>
  <si>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</si>
  <si>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</si>
  <si>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</si>
  <si>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</si>
  <si>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</si>
  <si>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</si>
  <si>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</si>
  <si>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</si>
  <si>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</si>
  <si>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</si>
  <si>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</si>
  <si>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 xml:space="preserve">                     /М.Пътова/</t>
  </si>
  <si>
    <t>КОНСОЛИДИРАН</t>
  </si>
  <si>
    <t>Дата на съставяне: 24.04.2009</t>
  </si>
  <si>
    <t>/Д.Иванчов/</t>
  </si>
  <si>
    <t xml:space="preserve">                        /Д.Иванчов/</t>
  </si>
  <si>
    <t xml:space="preserve">Дата на съставяне:  24.04.2009                                   </t>
  </si>
  <si>
    <t xml:space="preserve">Дата  на съставяне:24.04.2009                                                                                                                        </t>
  </si>
  <si>
    <t>Дата на съставяне:24.04.2009</t>
  </si>
  <si>
    <t xml:space="preserve">                     /Д.Иванчов/</t>
  </si>
  <si>
    <t>/Д.Иванчов</t>
  </si>
  <si>
    <r>
      <t>Дата на съставяне:24.04.2009</t>
    </r>
    <r>
      <rPr>
        <sz val="10"/>
        <rFont val="Times New Roman"/>
        <family val="1"/>
      </rPr>
      <t>………………………………..</t>
    </r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</si>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</sst>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6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29" sqref="G2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814191256</v>
      </c>
    </row>
    <row r="4" spans="1:8" ht="15">
      <c r="A4" s="580" t="s">
        <v>3</v>
      </c>
      <c r="B4" s="586"/>
      <c r="C4" s="586"/>
      <c r="D4" s="586"/>
      <c r="E4" s="504" t="s">
        <v>869</v>
      </c>
      <c r="F4" s="582" t="s">
        <v>4</v>
      </c>
      <c r="G4" s="583"/>
      <c r="H4" s="461">
        <v>380</v>
      </c>
    </row>
    <row r="5" spans="1:8" ht="15">
      <c r="A5" s="580" t="s">
        <v>5</v>
      </c>
      <c r="B5" s="581"/>
      <c r="C5" s="581"/>
      <c r="D5" s="581"/>
      <c r="E5" s="505">
        <v>39813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350</v>
      </c>
      <c r="D11" s="151">
        <v>350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2344</v>
      </c>
      <c r="D12" s="151">
        <v>2451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779</v>
      </c>
      <c r="D13" s="151">
        <v>552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439</v>
      </c>
      <c r="D14" s="151">
        <v>299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506</v>
      </c>
      <c r="D15" s="151">
        <v>458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</v>
      </c>
      <c r="D16" s="151">
        <v>20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1106</v>
      </c>
      <c r="D17" s="151">
        <v>841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5543</v>
      </c>
      <c r="D19" s="155">
        <f>SUM(D11:D18)</f>
        <v>4971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174</v>
      </c>
      <c r="D23" s="151">
        <v>211</v>
      </c>
      <c r="E23" s="253" t="s">
        <v>68</v>
      </c>
      <c r="F23" s="242" t="s">
        <v>69</v>
      </c>
      <c r="G23" s="152">
        <v>105</v>
      </c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2</v>
      </c>
      <c r="E24" s="237" t="s">
        <v>72</v>
      </c>
      <c r="F24" s="242" t="s">
        <v>73</v>
      </c>
      <c r="G24" s="152"/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98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276</v>
      </c>
      <c r="D27" s="155">
        <f>SUM(D23:D26)</f>
        <v>213</v>
      </c>
      <c r="E27" s="253" t="s">
        <v>83</v>
      </c>
      <c r="F27" s="242" t="s">
        <v>84</v>
      </c>
      <c r="G27" s="154">
        <f>SUM(G28:G30)</f>
        <v>75</v>
      </c>
      <c r="H27" s="154">
        <f>SUM(H28:H30)</f>
        <v>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77</v>
      </c>
      <c r="H28" s="152">
        <v>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</v>
      </c>
      <c r="H29" s="316"/>
      <c r="M29" s="157"/>
    </row>
    <row r="30" spans="1:8" ht="15">
      <c r="A30" s="235" t="s">
        <v>90</v>
      </c>
      <c r="B30" s="241" t="s">
        <v>91</v>
      </c>
      <c r="C30" s="151">
        <v>2228</v>
      </c>
      <c r="D30" s="151">
        <v>1553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68</v>
      </c>
      <c r="M31" s="157"/>
    </row>
    <row r="32" spans="1:15" ht="15">
      <c r="A32" s="235" t="s">
        <v>98</v>
      </c>
      <c r="B32" s="250" t="s">
        <v>99</v>
      </c>
      <c r="C32" s="155">
        <f>C30+C31</f>
        <v>2228</v>
      </c>
      <c r="D32" s="155">
        <f>D30+D31</f>
        <v>1553</v>
      </c>
      <c r="E32" s="243" t="s">
        <v>100</v>
      </c>
      <c r="F32" s="242" t="s">
        <v>101</v>
      </c>
      <c r="G32" s="316">
        <v>-1892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-1817</v>
      </c>
      <c r="H33" s="154">
        <f>H27+H31+H32</f>
        <v>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588</v>
      </c>
      <c r="H36" s="154">
        <f>H25+H17+H33</f>
        <v>2480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1608</v>
      </c>
      <c r="H39" s="158">
        <v>1761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308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40</v>
      </c>
      <c r="D47" s="151">
        <v>274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619</v>
      </c>
      <c r="H48" s="152">
        <v>361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11684</v>
      </c>
      <c r="H49" s="154">
        <f>SUM(H43:H48)</f>
        <v>11118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40</v>
      </c>
      <c r="D51" s="155">
        <f>SUM(D47:D50)</f>
        <v>274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</v>
      </c>
      <c r="H53" s="152">
        <v>23</v>
      </c>
    </row>
    <row r="54" spans="1:8" ht="15">
      <c r="A54" s="235" t="s">
        <v>166</v>
      </c>
      <c r="B54" s="249" t="s">
        <v>167</v>
      </c>
      <c r="C54" s="151">
        <v>226</v>
      </c>
      <c r="D54" s="151">
        <v>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8313</v>
      </c>
      <c r="D55" s="155">
        <f>D19+D20+D21+D27+D32+D45+D51+D53+D54</f>
        <v>7027</v>
      </c>
      <c r="E55" s="237" t="s">
        <v>172</v>
      </c>
      <c r="F55" s="261" t="s">
        <v>173</v>
      </c>
      <c r="G55" s="154">
        <f>G49+G51+G52+G53+G54</f>
        <v>11700</v>
      </c>
      <c r="H55" s="154">
        <f>H49+H51+H52+H53+H54</f>
        <v>11141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2412</v>
      </c>
      <c r="D58" s="151">
        <v>2225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719</v>
      </c>
      <c r="D59" s="151">
        <v>544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42</v>
      </c>
      <c r="D60" s="151">
        <v>67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1403</v>
      </c>
      <c r="D61" s="151">
        <v>1160</v>
      </c>
      <c r="E61" s="243" t="s">
        <v>189</v>
      </c>
      <c r="F61" s="272" t="s">
        <v>190</v>
      </c>
      <c r="G61" s="154">
        <f>SUM(G62:G68)</f>
        <v>2619</v>
      </c>
      <c r="H61" s="154">
        <f>SUM(H62:H68)</f>
        <v>1198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</v>
      </c>
      <c r="H62" s="152">
        <v>244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4576</v>
      </c>
      <c r="D64" s="155">
        <f>SUM(D58:D63)</f>
        <v>3996</v>
      </c>
      <c r="E64" s="237" t="s">
        <v>200</v>
      </c>
      <c r="F64" s="242" t="s">
        <v>201</v>
      </c>
      <c r="G64" s="152">
        <v>2231</v>
      </c>
      <c r="H64" s="152">
        <v>581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196</v>
      </c>
      <c r="H66" s="152">
        <v>206</v>
      </c>
    </row>
    <row r="67" spans="1:8" ht="15">
      <c r="A67" s="235" t="s">
        <v>207</v>
      </c>
      <c r="B67" s="241" t="s">
        <v>208</v>
      </c>
      <c r="C67" s="151">
        <v>1859</v>
      </c>
      <c r="D67" s="151">
        <v>361</v>
      </c>
      <c r="E67" s="237" t="s">
        <v>209</v>
      </c>
      <c r="F67" s="242" t="s">
        <v>210</v>
      </c>
      <c r="G67" s="152">
        <v>52</v>
      </c>
      <c r="H67" s="152">
        <v>58</v>
      </c>
    </row>
    <row r="68" spans="1:8" ht="15">
      <c r="A68" s="235" t="s">
        <v>211</v>
      </c>
      <c r="B68" s="241" t="s">
        <v>212</v>
      </c>
      <c r="C68" s="151">
        <v>679</v>
      </c>
      <c r="D68" s="151">
        <v>1244</v>
      </c>
      <c r="E68" s="237" t="s">
        <v>213</v>
      </c>
      <c r="F68" s="242" t="s">
        <v>214</v>
      </c>
      <c r="G68" s="152">
        <v>112</v>
      </c>
      <c r="H68" s="152">
        <v>109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2072</v>
      </c>
      <c r="H69" s="152">
        <v>81</v>
      </c>
    </row>
    <row r="70" spans="1:8" ht="15">
      <c r="A70" s="235" t="s">
        <v>218</v>
      </c>
      <c r="B70" s="241" t="s">
        <v>219</v>
      </c>
      <c r="C70" s="151">
        <v>1815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421</v>
      </c>
      <c r="D71" s="151"/>
      <c r="E71" s="253" t="s">
        <v>46</v>
      </c>
      <c r="F71" s="273" t="s">
        <v>224</v>
      </c>
      <c r="G71" s="161">
        <f>G59+G60+G61+G69+G70</f>
        <v>4691</v>
      </c>
      <c r="H71" s="161">
        <f>H59+H60+H61+H69+H70</f>
        <v>1279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75</v>
      </c>
      <c r="D72" s="151">
        <v>184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113</v>
      </c>
      <c r="D74" s="151">
        <v>57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4962</v>
      </c>
      <c r="D75" s="155">
        <f>SUM(D67:D74)</f>
        <v>1846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4691</v>
      </c>
      <c r="H79" s="162">
        <f>H71+H74+H75+H76</f>
        <v>1279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603</v>
      </c>
      <c r="D83" s="151">
        <v>3656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603</v>
      </c>
      <c r="D84" s="155">
        <f>D83+D82+D78</f>
        <v>3656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28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105</v>
      </c>
      <c r="D88" s="151">
        <v>126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133</v>
      </c>
      <c r="D91" s="155">
        <f>SUM(D87:D90)</f>
        <v>136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10274</v>
      </c>
      <c r="D93" s="155">
        <f>D64+D75+D84+D91+D92</f>
        <v>9634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18587</v>
      </c>
      <c r="D94" s="164">
        <f>D93+D55</f>
        <v>16661</v>
      </c>
      <c r="E94" s="449" t="s">
        <v>270</v>
      </c>
      <c r="F94" s="289" t="s">
        <v>271</v>
      </c>
      <c r="G94" s="165">
        <f>G36+G39+G55+G79</f>
        <v>18587</v>
      </c>
      <c r="H94" s="165">
        <f>H36+H39+H55+H79</f>
        <v>16661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1" ht="12.75">
      <c r="D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G21" sqref="G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"БАЛКАНКАР-ЗАРЯ" АД </v>
      </c>
      <c r="C2" s="589"/>
      <c r="D2" s="589"/>
      <c r="E2" s="589"/>
      <c r="F2" s="576" t="s">
        <v>2</v>
      </c>
      <c r="G2" s="576"/>
      <c r="H2" s="526">
        <f>'справка №1-БАЛАНС'!H3</f>
        <v>814191256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90">
        <f>'справка №1-БАЛАНС'!E5</f>
        <v>39813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6814</v>
      </c>
      <c r="D9" s="46">
        <v>4049</v>
      </c>
      <c r="E9" s="298" t="s">
        <v>285</v>
      </c>
      <c r="F9" s="549" t="s">
        <v>286</v>
      </c>
      <c r="G9" s="550">
        <v>10598</v>
      </c>
      <c r="H9" s="550">
        <v>7149</v>
      </c>
    </row>
    <row r="10" spans="1:8" ht="12">
      <c r="A10" s="298" t="s">
        <v>287</v>
      </c>
      <c r="B10" s="299" t="s">
        <v>288</v>
      </c>
      <c r="C10" s="46">
        <v>1531</v>
      </c>
      <c r="D10" s="46">
        <v>586</v>
      </c>
      <c r="E10" s="298" t="s">
        <v>289</v>
      </c>
      <c r="F10" s="549" t="s">
        <v>290</v>
      </c>
      <c r="G10" s="550">
        <v>141</v>
      </c>
      <c r="H10" s="550">
        <v>133</v>
      </c>
    </row>
    <row r="11" spans="1:8" ht="12">
      <c r="A11" s="298" t="s">
        <v>291</v>
      </c>
      <c r="B11" s="299" t="s">
        <v>292</v>
      </c>
      <c r="C11" s="46">
        <v>677</v>
      </c>
      <c r="D11" s="46">
        <v>411</v>
      </c>
      <c r="E11" s="300" t="s">
        <v>293</v>
      </c>
      <c r="F11" s="549" t="s">
        <v>294</v>
      </c>
      <c r="G11" s="550">
        <v>362</v>
      </c>
      <c r="H11" s="550">
        <v>155</v>
      </c>
    </row>
    <row r="12" spans="1:8" ht="12">
      <c r="A12" s="298" t="s">
        <v>295</v>
      </c>
      <c r="B12" s="299" t="s">
        <v>296</v>
      </c>
      <c r="C12" s="46">
        <v>2619</v>
      </c>
      <c r="D12" s="46">
        <v>1588</v>
      </c>
      <c r="E12" s="300" t="s">
        <v>78</v>
      </c>
      <c r="F12" s="549" t="s">
        <v>297</v>
      </c>
      <c r="G12" s="550">
        <v>1030</v>
      </c>
      <c r="H12" s="550">
        <v>442</v>
      </c>
    </row>
    <row r="13" spans="1:18" ht="12">
      <c r="A13" s="298" t="s">
        <v>298</v>
      </c>
      <c r="B13" s="299" t="s">
        <v>299</v>
      </c>
      <c r="C13" s="46">
        <v>541</v>
      </c>
      <c r="D13" s="46">
        <v>371</v>
      </c>
      <c r="E13" s="301" t="s">
        <v>51</v>
      </c>
      <c r="F13" s="551" t="s">
        <v>300</v>
      </c>
      <c r="G13" s="548">
        <f>SUM(G9:G12)</f>
        <v>12131</v>
      </c>
      <c r="H13" s="548">
        <f>SUM(H9:H12)</f>
        <v>7879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398</v>
      </c>
      <c r="D14" s="46">
        <v>283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-578</v>
      </c>
      <c r="D15" s="47">
        <v>-144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119</v>
      </c>
      <c r="D16" s="47">
        <v>80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12121</v>
      </c>
      <c r="D19" s="49">
        <f>SUM(D9:D15)+D16</f>
        <v>7224</v>
      </c>
      <c r="E19" s="304" t="s">
        <v>317</v>
      </c>
      <c r="F19" s="552" t="s">
        <v>318</v>
      </c>
      <c r="G19" s="550">
        <v>79</v>
      </c>
      <c r="H19" s="550">
        <v>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8</v>
      </c>
      <c r="H21" s="550">
        <v>243</v>
      </c>
    </row>
    <row r="22" spans="1:8" ht="24">
      <c r="A22" s="304" t="s">
        <v>324</v>
      </c>
      <c r="B22" s="305" t="s">
        <v>325</v>
      </c>
      <c r="C22" s="46">
        <v>896</v>
      </c>
      <c r="D22" s="46">
        <v>574</v>
      </c>
      <c r="E22" s="304" t="s">
        <v>326</v>
      </c>
      <c r="F22" s="552" t="s">
        <v>327</v>
      </c>
      <c r="G22" s="550">
        <v>85</v>
      </c>
      <c r="H22" s="550">
        <v>21</v>
      </c>
    </row>
    <row r="23" spans="1:8" ht="24">
      <c r="A23" s="298" t="s">
        <v>328</v>
      </c>
      <c r="B23" s="305" t="s">
        <v>329</v>
      </c>
      <c r="C23" s="46">
        <v>1434</v>
      </c>
      <c r="D23" s="46">
        <v>112</v>
      </c>
      <c r="E23" s="298" t="s">
        <v>330</v>
      </c>
      <c r="F23" s="552" t="s">
        <v>331</v>
      </c>
      <c r="G23" s="550">
        <v>675</v>
      </c>
      <c r="H23" s="550"/>
    </row>
    <row r="24" spans="1:18" ht="12">
      <c r="A24" s="298" t="s">
        <v>332</v>
      </c>
      <c r="B24" s="305" t="s">
        <v>333</v>
      </c>
      <c r="C24" s="46">
        <v>81</v>
      </c>
      <c r="D24" s="46">
        <v>37</v>
      </c>
      <c r="E24" s="301" t="s">
        <v>103</v>
      </c>
      <c r="F24" s="554" t="s">
        <v>334</v>
      </c>
      <c r="G24" s="548">
        <f>SUM(G19:G23)</f>
        <v>847</v>
      </c>
      <c r="H24" s="548">
        <f>SUM(H19:H23)</f>
        <v>279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637</v>
      </c>
      <c r="D25" s="46">
        <v>116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3048</v>
      </c>
      <c r="D26" s="49">
        <f>SUM(D22:D25)</f>
        <v>839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15169</v>
      </c>
      <c r="D28" s="50">
        <f>D26+D19</f>
        <v>8063</v>
      </c>
      <c r="E28" s="127" t="s">
        <v>339</v>
      </c>
      <c r="F28" s="554" t="s">
        <v>340</v>
      </c>
      <c r="G28" s="548">
        <f>G13+G15+G24</f>
        <v>12978</v>
      </c>
      <c r="H28" s="548">
        <f>H13+H15+H24</f>
        <v>8158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95</v>
      </c>
      <c r="E30" s="127" t="s">
        <v>343</v>
      </c>
      <c r="F30" s="554" t="s">
        <v>344</v>
      </c>
      <c r="G30" s="53">
        <f>IF((C28-G28)&gt;0,C28-G28,0)</f>
        <v>2191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15169</v>
      </c>
      <c r="D33" s="49">
        <f>D28+D31+D32</f>
        <v>8063</v>
      </c>
      <c r="E33" s="127" t="s">
        <v>353</v>
      </c>
      <c r="F33" s="554" t="s">
        <v>354</v>
      </c>
      <c r="G33" s="53">
        <f>G32+G31+G28</f>
        <v>12978</v>
      </c>
      <c r="H33" s="53">
        <f>H32+H31+H28</f>
        <v>8158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95</v>
      </c>
      <c r="E34" s="128" t="s">
        <v>357</v>
      </c>
      <c r="F34" s="554" t="s">
        <v>358</v>
      </c>
      <c r="G34" s="548">
        <f>IF((C33-G33)&gt;0,C33-G33,0)</f>
        <v>2191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-146</v>
      </c>
      <c r="D35" s="49">
        <f>D36+D37+D38</f>
        <v>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72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-218</v>
      </c>
      <c r="D37" s="430">
        <v>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92</v>
      </c>
      <c r="E39" s="313" t="s">
        <v>369</v>
      </c>
      <c r="F39" s="558" t="s">
        <v>370</v>
      </c>
      <c r="G39" s="559">
        <f>IF(G34&gt;0,IF(C35+G34&lt;0,0,C35+G34),IF(C34-C35&lt;0,C35-C34,0))</f>
        <v>2045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153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92</v>
      </c>
      <c r="E41" s="127" t="s">
        <v>376</v>
      </c>
      <c r="F41" s="571" t="s">
        <v>377</v>
      </c>
      <c r="G41" s="52">
        <f>IF(C39=0,IF(G39-G40&gt;0,G39-G40+C40,0),IF(C39-C40&lt;0,C40-C39+G40,0))</f>
        <v>1892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15023</v>
      </c>
      <c r="D42" s="53">
        <f>D33+D35+D39</f>
        <v>8158</v>
      </c>
      <c r="E42" s="128" t="s">
        <v>380</v>
      </c>
      <c r="F42" s="129" t="s">
        <v>381</v>
      </c>
      <c r="G42" s="53">
        <f>G39+G33</f>
        <v>15023</v>
      </c>
      <c r="H42" s="53">
        <f>H39+H33</f>
        <v>8158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39927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871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39813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13851</v>
      </c>
      <c r="D10" s="54">
        <v>7446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-9286</v>
      </c>
      <c r="D11" s="54">
        <v>-5540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-3080</v>
      </c>
      <c r="D13" s="54">
        <v>-2019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753</v>
      </c>
      <c r="D14" s="54">
        <v>194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20</v>
      </c>
      <c r="D17" s="54">
        <v>-95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1</v>
      </c>
      <c r="D18" s="54">
        <v>-17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1773</v>
      </c>
      <c r="D19" s="54">
        <v>-1112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3998</v>
      </c>
      <c r="D20" s="55">
        <f>SUM(D10:D19)</f>
        <v>-1143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-1246</v>
      </c>
      <c r="D22" s="54">
        <v>-1426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-1815</v>
      </c>
      <c r="D24" s="54">
        <v>-268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606</v>
      </c>
      <c r="D25" s="54">
        <v>90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-1850</v>
      </c>
      <c r="D27" s="54">
        <v>-3401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363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-4305</v>
      </c>
      <c r="D32" s="55">
        <f>SUM(D22:D31)</f>
        <v>-4642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10782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976</v>
      </c>
      <c r="D36" s="54">
        <v>152</v>
      </c>
      <c r="E36" s="130"/>
      <c r="F36" s="130"/>
    </row>
    <row r="37" spans="1:6" ht="12">
      <c r="A37" s="332" t="s">
        <v>438</v>
      </c>
      <c r="B37" s="333" t="s">
        <v>439</v>
      </c>
      <c r="C37" s="54">
        <v>-887</v>
      </c>
      <c r="D37" s="54">
        <v>-991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-28</v>
      </c>
      <c r="E38" s="130"/>
      <c r="F38" s="130"/>
    </row>
    <row r="39" spans="1:6" ht="12">
      <c r="A39" s="332" t="s">
        <v>442</v>
      </c>
      <c r="B39" s="333" t="s">
        <v>443</v>
      </c>
      <c r="C39" s="54">
        <v>-810</v>
      </c>
      <c r="D39" s="54">
        <v>-499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1025</v>
      </c>
      <c r="D41" s="54">
        <v>-3566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304</v>
      </c>
      <c r="D42" s="55">
        <f>SUM(D34:D41)</f>
        <v>5850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</v>
      </c>
      <c r="D43" s="55">
        <f>D42+D32+D20</f>
        <v>65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136</v>
      </c>
      <c r="D44" s="132">
        <v>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133</v>
      </c>
      <c r="D45" s="55">
        <f>D44+D43</f>
        <v>136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133</v>
      </c>
      <c r="D46" s="56">
        <v>130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>
        <v>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D7">
      <selection activeCell="I28" sqref="I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39813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75</v>
      </c>
      <c r="J11" s="58">
        <f>'справка №1-БАЛАНС'!H29+'справка №1-БАЛАНС'!H32</f>
        <v>0</v>
      </c>
      <c r="K11" s="60"/>
      <c r="L11" s="344">
        <f>SUM(C11:K11)</f>
        <v>2480</v>
      </c>
      <c r="M11" s="58">
        <f>'справка №1-БАЛАНС'!H39</f>
        <v>1761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75</v>
      </c>
      <c r="J15" s="61">
        <f t="shared" si="2"/>
        <v>0</v>
      </c>
      <c r="K15" s="61">
        <f t="shared" si="2"/>
        <v>0</v>
      </c>
      <c r="L15" s="344">
        <f t="shared" si="1"/>
        <v>2480</v>
      </c>
      <c r="M15" s="61">
        <f t="shared" si="2"/>
        <v>1761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-1892</v>
      </c>
      <c r="K16" s="60"/>
      <c r="L16" s="344">
        <f t="shared" si="1"/>
        <v>-1892</v>
      </c>
      <c r="M16" s="60">
        <v>-153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75</v>
      </c>
      <c r="J29" s="59">
        <f t="shared" si="6"/>
        <v>-1892</v>
      </c>
      <c r="K29" s="59">
        <f t="shared" si="6"/>
        <v>0</v>
      </c>
      <c r="L29" s="344">
        <f t="shared" si="1"/>
        <v>588</v>
      </c>
      <c r="M29" s="59">
        <f t="shared" si="6"/>
        <v>1608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75</v>
      </c>
      <c r="J32" s="59">
        <f t="shared" si="7"/>
        <v>-1892</v>
      </c>
      <c r="K32" s="59">
        <f t="shared" si="7"/>
        <v>0</v>
      </c>
      <c r="L32" s="344">
        <f t="shared" si="1"/>
        <v>588</v>
      </c>
      <c r="M32" s="59">
        <f>M29+M30+M31</f>
        <v>1608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F39" sqref="F3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"БАЛКАНКАР-ЗАРЯ" АД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39813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350</v>
      </c>
      <c r="E9" s="189"/>
      <c r="F9" s="189"/>
      <c r="G9" s="74">
        <f>D9+E9-F9</f>
        <v>350</v>
      </c>
      <c r="H9" s="65"/>
      <c r="I9" s="65"/>
      <c r="J9" s="74">
        <f>G9+H9-I9</f>
        <v>350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4301</v>
      </c>
      <c r="E10" s="189">
        <v>106</v>
      </c>
      <c r="F10" s="189"/>
      <c r="G10" s="74">
        <f aca="true" t="shared" si="2" ref="G10:G39">D10+E10-F10</f>
        <v>4407</v>
      </c>
      <c r="H10" s="65"/>
      <c r="I10" s="65"/>
      <c r="J10" s="74">
        <f aca="true" t="shared" si="3" ref="J10:J39">G10+H10-I10</f>
        <v>4407</v>
      </c>
      <c r="K10" s="65">
        <v>1850</v>
      </c>
      <c r="L10" s="65">
        <v>213</v>
      </c>
      <c r="M10" s="65"/>
      <c r="N10" s="74">
        <f aca="true" t="shared" si="4" ref="N10:N39">K10+L10-M10</f>
        <v>2063</v>
      </c>
      <c r="O10" s="65"/>
      <c r="P10" s="65"/>
      <c r="Q10" s="74">
        <f t="shared" si="0"/>
        <v>2063</v>
      </c>
      <c r="R10" s="74">
        <f t="shared" si="1"/>
        <v>2344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1999</v>
      </c>
      <c r="E11" s="189">
        <v>459</v>
      </c>
      <c r="F11" s="189">
        <v>3</v>
      </c>
      <c r="G11" s="74">
        <f t="shared" si="2"/>
        <v>2455</v>
      </c>
      <c r="H11" s="65"/>
      <c r="I11" s="65"/>
      <c r="J11" s="74">
        <f t="shared" si="3"/>
        <v>2455</v>
      </c>
      <c r="K11" s="65">
        <v>1447</v>
      </c>
      <c r="L11" s="65">
        <v>232</v>
      </c>
      <c r="M11" s="65">
        <v>3</v>
      </c>
      <c r="N11" s="74">
        <f t="shared" si="4"/>
        <v>1676</v>
      </c>
      <c r="O11" s="65"/>
      <c r="P11" s="65"/>
      <c r="Q11" s="74">
        <f t="shared" si="0"/>
        <v>1676</v>
      </c>
      <c r="R11" s="74">
        <f t="shared" si="1"/>
        <v>779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509</v>
      </c>
      <c r="E12" s="189">
        <v>169</v>
      </c>
      <c r="F12" s="189"/>
      <c r="G12" s="74">
        <f t="shared" si="2"/>
        <v>678</v>
      </c>
      <c r="H12" s="65"/>
      <c r="I12" s="65"/>
      <c r="J12" s="74">
        <f t="shared" si="3"/>
        <v>678</v>
      </c>
      <c r="K12" s="65">
        <v>210</v>
      </c>
      <c r="L12" s="65">
        <v>29</v>
      </c>
      <c r="M12" s="65"/>
      <c r="N12" s="74">
        <f t="shared" si="4"/>
        <v>239</v>
      </c>
      <c r="O12" s="65"/>
      <c r="P12" s="65"/>
      <c r="Q12" s="74">
        <f t="shared" si="0"/>
        <v>239</v>
      </c>
      <c r="R12" s="74">
        <f t="shared" si="1"/>
        <v>439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625</v>
      </c>
      <c r="E13" s="189">
        <v>190</v>
      </c>
      <c r="F13" s="189">
        <v>40</v>
      </c>
      <c r="G13" s="74">
        <f t="shared" si="2"/>
        <v>775</v>
      </c>
      <c r="H13" s="65"/>
      <c r="I13" s="65"/>
      <c r="J13" s="74">
        <f t="shared" si="3"/>
        <v>775</v>
      </c>
      <c r="K13" s="65">
        <v>167</v>
      </c>
      <c r="L13" s="65">
        <v>142</v>
      </c>
      <c r="M13" s="65">
        <v>40</v>
      </c>
      <c r="N13" s="74">
        <f t="shared" si="4"/>
        <v>269</v>
      </c>
      <c r="O13" s="65"/>
      <c r="P13" s="65"/>
      <c r="Q13" s="74">
        <f t="shared" si="0"/>
        <v>269</v>
      </c>
      <c r="R13" s="74">
        <f t="shared" si="1"/>
        <v>506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44</v>
      </c>
      <c r="E14" s="189">
        <v>4</v>
      </c>
      <c r="F14" s="189">
        <v>7</v>
      </c>
      <c r="G14" s="74">
        <f t="shared" si="2"/>
        <v>41</v>
      </c>
      <c r="H14" s="65"/>
      <c r="I14" s="65"/>
      <c r="J14" s="74">
        <f t="shared" si="3"/>
        <v>41</v>
      </c>
      <c r="K14" s="65">
        <v>24</v>
      </c>
      <c r="L14" s="65">
        <v>5</v>
      </c>
      <c r="M14" s="65">
        <v>7</v>
      </c>
      <c r="N14" s="74">
        <f t="shared" si="4"/>
        <v>22</v>
      </c>
      <c r="O14" s="65"/>
      <c r="P14" s="65"/>
      <c r="Q14" s="74">
        <f t="shared" si="0"/>
        <v>22</v>
      </c>
      <c r="R14" s="74">
        <f t="shared" si="1"/>
        <v>19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841</v>
      </c>
      <c r="E15" s="457">
        <v>713</v>
      </c>
      <c r="F15" s="457">
        <v>448</v>
      </c>
      <c r="G15" s="74">
        <f t="shared" si="2"/>
        <v>1106</v>
      </c>
      <c r="H15" s="458"/>
      <c r="I15" s="458"/>
      <c r="J15" s="74">
        <f t="shared" si="3"/>
        <v>1106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1106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8669</v>
      </c>
      <c r="E17" s="194">
        <f>SUM(E9:E16)</f>
        <v>1641</v>
      </c>
      <c r="F17" s="194">
        <f>SUM(F9:F16)</f>
        <v>498</v>
      </c>
      <c r="G17" s="74">
        <f t="shared" si="2"/>
        <v>9812</v>
      </c>
      <c r="H17" s="75">
        <f>SUM(H9:H16)</f>
        <v>0</v>
      </c>
      <c r="I17" s="75">
        <f>SUM(I9:I16)</f>
        <v>0</v>
      </c>
      <c r="J17" s="74">
        <f t="shared" si="3"/>
        <v>9812</v>
      </c>
      <c r="K17" s="75">
        <f>SUM(K9:K16)</f>
        <v>3698</v>
      </c>
      <c r="L17" s="75">
        <f>SUM(L9:L16)</f>
        <v>621</v>
      </c>
      <c r="M17" s="75">
        <f>SUM(M9:M16)</f>
        <v>50</v>
      </c>
      <c r="N17" s="74">
        <f t="shared" si="4"/>
        <v>4269</v>
      </c>
      <c r="O17" s="75">
        <f>SUM(O9:O16)</f>
        <v>0</v>
      </c>
      <c r="P17" s="75">
        <f>SUM(P9:P16)</f>
        <v>0</v>
      </c>
      <c r="Q17" s="74">
        <f t="shared" si="5"/>
        <v>4269</v>
      </c>
      <c r="R17" s="74">
        <f t="shared" si="6"/>
        <v>5543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215</v>
      </c>
      <c r="E21" s="189">
        <v>3</v>
      </c>
      <c r="F21" s="189"/>
      <c r="G21" s="74">
        <f t="shared" si="2"/>
        <v>218</v>
      </c>
      <c r="H21" s="65"/>
      <c r="I21" s="65"/>
      <c r="J21" s="74">
        <f t="shared" si="3"/>
        <v>218</v>
      </c>
      <c r="K21" s="65">
        <v>4</v>
      </c>
      <c r="L21" s="65">
        <v>40</v>
      </c>
      <c r="M21" s="65"/>
      <c r="N21" s="74">
        <f t="shared" si="4"/>
        <v>44</v>
      </c>
      <c r="O21" s="65"/>
      <c r="P21" s="65"/>
      <c r="Q21" s="74">
        <f t="shared" si="5"/>
        <v>44</v>
      </c>
      <c r="R21" s="74">
        <f t="shared" si="6"/>
        <v>174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>
        <v>4</v>
      </c>
      <c r="F22" s="189">
        <v>1</v>
      </c>
      <c r="G22" s="74">
        <f t="shared" si="2"/>
        <v>6</v>
      </c>
      <c r="H22" s="65"/>
      <c r="I22" s="65"/>
      <c r="J22" s="74">
        <f t="shared" si="3"/>
        <v>6</v>
      </c>
      <c r="K22" s="65">
        <v>1</v>
      </c>
      <c r="L22" s="65">
        <v>1</v>
      </c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>
        <v>113</v>
      </c>
      <c r="F24" s="189"/>
      <c r="G24" s="74">
        <f t="shared" si="2"/>
        <v>113</v>
      </c>
      <c r="H24" s="65"/>
      <c r="I24" s="65"/>
      <c r="J24" s="74">
        <f t="shared" si="3"/>
        <v>113</v>
      </c>
      <c r="K24" s="65"/>
      <c r="L24" s="65">
        <v>15</v>
      </c>
      <c r="M24" s="65"/>
      <c r="N24" s="74">
        <f t="shared" si="4"/>
        <v>15</v>
      </c>
      <c r="O24" s="65"/>
      <c r="P24" s="65"/>
      <c r="Q24" s="74">
        <f t="shared" si="5"/>
        <v>15</v>
      </c>
      <c r="R24" s="74">
        <f t="shared" si="6"/>
        <v>98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218</v>
      </c>
      <c r="E25" s="190">
        <f aca="true" t="shared" si="7" ref="E25:P25">SUM(E21:E24)</f>
        <v>120</v>
      </c>
      <c r="F25" s="190">
        <f t="shared" si="7"/>
        <v>1</v>
      </c>
      <c r="G25" s="67">
        <f t="shared" si="2"/>
        <v>337</v>
      </c>
      <c r="H25" s="66">
        <f t="shared" si="7"/>
        <v>0</v>
      </c>
      <c r="I25" s="66">
        <f t="shared" si="7"/>
        <v>0</v>
      </c>
      <c r="J25" s="67">
        <f t="shared" si="3"/>
        <v>337</v>
      </c>
      <c r="K25" s="66">
        <f t="shared" si="7"/>
        <v>5</v>
      </c>
      <c r="L25" s="66">
        <f t="shared" si="7"/>
        <v>56</v>
      </c>
      <c r="M25" s="66">
        <f t="shared" si="7"/>
        <v>0</v>
      </c>
      <c r="N25" s="67">
        <f t="shared" si="4"/>
        <v>61</v>
      </c>
      <c r="O25" s="66">
        <f t="shared" si="7"/>
        <v>0</v>
      </c>
      <c r="P25" s="66">
        <f t="shared" si="7"/>
        <v>0</v>
      </c>
      <c r="Q25" s="67">
        <f t="shared" si="5"/>
        <v>61</v>
      </c>
      <c r="R25" s="67">
        <f t="shared" si="6"/>
        <v>276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1553</v>
      </c>
      <c r="E39" s="572">
        <v>675</v>
      </c>
      <c r="F39" s="572"/>
      <c r="G39" s="74">
        <f t="shared" si="2"/>
        <v>2228</v>
      </c>
      <c r="H39" s="572"/>
      <c r="I39" s="572"/>
      <c r="J39" s="74">
        <f t="shared" si="3"/>
        <v>2228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2228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10440</v>
      </c>
      <c r="E40" s="438">
        <f>E17+E18+E19+E25+E38+E39</f>
        <v>2436</v>
      </c>
      <c r="F40" s="438">
        <f aca="true" t="shared" si="13" ref="F40:R40">F17+F18+F19+F25+F38+F39</f>
        <v>499</v>
      </c>
      <c r="G40" s="438">
        <f t="shared" si="13"/>
        <v>12377</v>
      </c>
      <c r="H40" s="438">
        <f t="shared" si="13"/>
        <v>0</v>
      </c>
      <c r="I40" s="438">
        <f t="shared" si="13"/>
        <v>0</v>
      </c>
      <c r="J40" s="438">
        <f t="shared" si="13"/>
        <v>12377</v>
      </c>
      <c r="K40" s="438">
        <f t="shared" si="13"/>
        <v>3703</v>
      </c>
      <c r="L40" s="438">
        <f t="shared" si="13"/>
        <v>677</v>
      </c>
      <c r="M40" s="438">
        <f t="shared" si="13"/>
        <v>50</v>
      </c>
      <c r="N40" s="438">
        <f t="shared" si="13"/>
        <v>4330</v>
      </c>
      <c r="O40" s="438">
        <f t="shared" si="13"/>
        <v>0</v>
      </c>
      <c r="P40" s="438">
        <f t="shared" si="13"/>
        <v>0</v>
      </c>
      <c r="Q40" s="438">
        <f t="shared" si="13"/>
        <v>4330</v>
      </c>
      <c r="R40" s="438">
        <f t="shared" si="13"/>
        <v>8047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866</v>
      </c>
      <c r="J45" s="349"/>
      <c r="K45" s="349"/>
      <c r="L45" s="349"/>
      <c r="M45" s="349"/>
      <c r="N45" s="349"/>
      <c r="O45" s="349"/>
      <c r="P45" s="349" t="s">
        <v>877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4" sqref="D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39813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40</v>
      </c>
      <c r="D11" s="119">
        <f>SUM(D12:D14)</f>
        <v>0</v>
      </c>
      <c r="E11" s="120">
        <f>SUM(E12:E14)</f>
        <v>40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40</v>
      </c>
      <c r="D12" s="108"/>
      <c r="E12" s="120">
        <f aca="true" t="shared" si="0" ref="E12:E42">C12-D12</f>
        <v>40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40</v>
      </c>
      <c r="D19" s="104">
        <f>D11+D15+D16</f>
        <v>0</v>
      </c>
      <c r="E19" s="118">
        <f>E11+E15+E16</f>
        <v>40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226</v>
      </c>
      <c r="D21" s="108"/>
      <c r="E21" s="120">
        <f t="shared" si="0"/>
        <v>226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1859</v>
      </c>
      <c r="D24" s="119">
        <f>SUM(D25:D27)</f>
        <v>1859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9</v>
      </c>
      <c r="D26" s="108">
        <v>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1850</v>
      </c>
      <c r="D27" s="108">
        <v>1850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679</v>
      </c>
      <c r="D28" s="108">
        <v>679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421</v>
      </c>
      <c r="D31" s="108">
        <v>421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75</v>
      </c>
      <c r="D33" s="105">
        <f>SUM(D34:D37)</f>
        <v>75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24</v>
      </c>
      <c r="D34" s="108">
        <v>24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51</v>
      </c>
      <c r="D35" s="108">
        <v>51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113</v>
      </c>
      <c r="D38" s="105">
        <f>SUM(D39:D42)</f>
        <v>113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113</v>
      </c>
      <c r="D42" s="108">
        <v>113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4962</v>
      </c>
      <c r="D43" s="104">
        <f>D24+D28+D29+D31+D30+D32+D33+D38</f>
        <v>4962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5228</v>
      </c>
      <c r="D44" s="103">
        <f>D43+D21+D19+D9</f>
        <v>4962</v>
      </c>
      <c r="E44" s="118">
        <f>E43+E21+E19+E9</f>
        <v>266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308</v>
      </c>
      <c r="D56" s="103">
        <f>D57+D59</f>
        <v>0</v>
      </c>
      <c r="E56" s="119">
        <f t="shared" si="1"/>
        <v>308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308</v>
      </c>
      <c r="D57" s="108"/>
      <c r="E57" s="119">
        <f t="shared" si="1"/>
        <v>308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619</v>
      </c>
      <c r="D64" s="108"/>
      <c r="E64" s="119">
        <f t="shared" si="1"/>
        <v>619</v>
      </c>
      <c r="F64" s="110"/>
    </row>
    <row r="65" spans="1:6" ht="12">
      <c r="A65" s="396" t="s">
        <v>710</v>
      </c>
      <c r="B65" s="397" t="s">
        <v>711</v>
      </c>
      <c r="C65" s="109">
        <v>606</v>
      </c>
      <c r="D65" s="109"/>
      <c r="E65" s="119">
        <f t="shared" si="1"/>
        <v>606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11684</v>
      </c>
      <c r="D66" s="103">
        <f>D52+D56+D61+D62+D63+D64</f>
        <v>0</v>
      </c>
      <c r="E66" s="119">
        <f t="shared" si="1"/>
        <v>11684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16</v>
      </c>
      <c r="D68" s="108"/>
      <c r="E68" s="119">
        <f t="shared" si="1"/>
        <v>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28</v>
      </c>
      <c r="D71" s="105">
        <f>SUM(D72:D74)</f>
        <v>28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28</v>
      </c>
      <c r="D72" s="108">
        <v>28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2591</v>
      </c>
      <c r="D85" s="104">
        <f>SUM(D86:D90)+D94</f>
        <v>2591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2231</v>
      </c>
      <c r="D87" s="108">
        <v>2231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196</v>
      </c>
      <c r="D89" s="108">
        <v>196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112</v>
      </c>
      <c r="D90" s="103">
        <f>SUM(D91:D93)</f>
        <v>112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71</v>
      </c>
      <c r="D91" s="108">
        <v>71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38</v>
      </c>
      <c r="D93" s="108">
        <v>38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52</v>
      </c>
      <c r="D94" s="108">
        <v>52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2619</v>
      </c>
      <c r="D96" s="104">
        <f>D85+D80+D75+D71+D95</f>
        <v>2619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14319</v>
      </c>
      <c r="D97" s="104">
        <f>D96+D68+D66</f>
        <v>2619</v>
      </c>
      <c r="E97" s="104">
        <f>E96+E68+E66</f>
        <v>11700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875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39813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>
        <v>309054.3231</v>
      </c>
      <c r="D25" s="98"/>
      <c r="E25" s="98"/>
      <c r="F25" s="98">
        <v>2029</v>
      </c>
      <c r="G25" s="98">
        <v>8</v>
      </c>
      <c r="H25" s="98">
        <v>1434</v>
      </c>
      <c r="I25" s="434">
        <f t="shared" si="0"/>
        <v>603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309054.3231</v>
      </c>
      <c r="D26" s="85">
        <f t="shared" si="2"/>
        <v>0</v>
      </c>
      <c r="E26" s="85">
        <f t="shared" si="2"/>
        <v>0</v>
      </c>
      <c r="F26" s="85">
        <f t="shared" si="2"/>
        <v>2029</v>
      </c>
      <c r="G26" s="85">
        <f t="shared" si="2"/>
        <v>8</v>
      </c>
      <c r="H26" s="85">
        <f t="shared" si="2"/>
        <v>1434</v>
      </c>
      <c r="I26" s="434">
        <f t="shared" si="0"/>
        <v>603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866</v>
      </c>
      <c r="F31" s="523"/>
      <c r="G31" s="523"/>
      <c r="H31" s="523"/>
      <c r="I31" s="523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7">
      <selection activeCell="A12" sqref="A1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39813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Pavlin Penchev</cp:lastModifiedBy>
  <cp:lastPrinted>2009-04-22T16:08:33Z</cp:lastPrinted>
  <dcterms:created xsi:type="dcterms:W3CDTF">2000-06-29T12:02:40Z</dcterms:created>
  <dcterms:modified xsi:type="dcterms:W3CDTF">2009-04-30T08:11:42Z</dcterms:modified>
  <cp:category/>
  <cp:version/>
  <cp:contentType/>
  <cp:contentStatus/>
</cp:coreProperties>
</file>