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<sst xmlns="http://schemas.openxmlformats.org/spreadsheetml/2006/main" count="4310" uniqueCount="1009">
  <si>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</si>
  <si>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</si>
  <si>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</si>
  <si>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</si>
  <si>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</si>
  <si>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</si>
  <si>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</si>
  <si>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</si>
  <si>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</si>
  <si>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</si>
  <si>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</si>
  <si>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</si>
  <si>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</si>
  <si>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</si>
  <si>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</si>
  <si>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</si>
  <si>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</si>
  <si>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</si>
  <si>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</si>
  <si>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</si>
  <si>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</si>
  <si>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</si>
  <si>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</si>
  <si>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</si>
  <si>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</si>
  <si>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</si>
  <si>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</si>
  <si>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</si>
  <si>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</si>
  <si>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</si>
  <si>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</si>
  <si>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</si>
  <si>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</si>
  <si>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</si>
  <si>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</si>
  <si>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</si>
  <si>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</si>
  <si>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</si>
  <si>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</si>
  <si>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</si>
  <si>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</si>
  <si>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</si>
  <si>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</si>
  <si>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</si>
  <si>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</si>
  <si>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</si>
  <si>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</si>
  <si>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</si>
  <si>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</si>
  <si>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</si>
  <si>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</si>
  <si>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</si>
  <si>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</si>
  <si>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</si>
  <si>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</si>
  <si>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</si>
  <si>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</si>
  <si>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</si>
  <si>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</si>
  <si>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</si>
  <si>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</si>
  <si>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</si>
  <si>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</si>
  <si>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</si>
  <si>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</si>
  <si>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</si>
  <si>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</si>
  <si>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</si>
  <si>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</si>
  <si>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</si>
  <si>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</si>
  <si>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</si>
  <si>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</si>
  <si>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</si>
  <si>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</si>
  <si>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</si>
  <si>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</si>
  <si>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</si>
  <si>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</si>
  <si>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</si>
  <si>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</si>
  <si>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</si>
  <si>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</si>
  <si>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</si>
  <si>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</si>
  <si>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</si>
  <si>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</si>
  <si>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</si>
  <si>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</si>
  <si>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</si>
  <si>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</si>
  <si>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</si>
  <si>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</si>
  <si>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</si>
  <si>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</si>
  <si>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</si>
  <si>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</si>
  <si>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</si>
  <si>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</si>
  <si>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</si>
  <si>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</si>
  <si>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</si>
  <si>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</si>
  <si>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</si>
  <si>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</si>
  <si>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</si>
  <si>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</si>
  <si>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</si>
  <si>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</si>
  <si>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</si>
  <si>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</si>
  <si>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</si>
  <si>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</si>
  <si>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</si>
  <si>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</si>
  <si>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</si>
  <si>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</si>
  <si>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</si>
  <si>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</si>
  <si>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</si>
  <si>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</si>
  <si>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</si>
  <si>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</si>
  <si>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</si>
  <si>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</si>
  <si>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</si>
  <si>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</si>
  <si>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</si>
  <si>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</si>
  <si>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</si>
  <si>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</si>
  <si>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</si>
  <si>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</si>
  <si>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</si>
  <si>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</si>
  <si>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</si>
  <si>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</si>
  <si>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</si>
  <si>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</si>
  <si>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</si>
  <si>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</si>
  <si>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</si>
  <si>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</si>
  <si>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</si>
  <si>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</si>
  <si>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</si>
  <si>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</si>
  <si>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</si>
  <si>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</si>
  <si>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</si>
  <si>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</si>
  <si>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</si>
  <si>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</si>
  <si>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</si>
  <si>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</si>
  <si>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</si>
  <si>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</si>
  <si>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</si>
  <si>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</si>
  <si>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</si>
  <si>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</si>
  <si>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</si>
  <si>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</si>
  <si>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</si>
  <si>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</si>
  <si>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</si>
  <si>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</si>
  <si>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</si>
  <si>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</si>
  <si>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</si>
  <si>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</si>
  <si>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</si>
  <si>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</si>
  <si>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</si>
  <si>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</si>
  <si>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</si>
  <si>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</si>
  <si>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</si>
  <si>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</si>
  <si>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</si>
  <si>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</si>
  <si>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</si>
  <si>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</si>
  <si>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</si>
  <si>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</si>
  <si>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</si>
  <si>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</si>
  <si>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</si>
  <si>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</si>
  <si>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</si>
  <si>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</si>
  <si>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</si>
  <si>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</si>
  <si>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</si>
  <si>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</si>
  <si>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</si>
  <si>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</si>
  <si>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</si>
  <si>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</si>
  <si>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</si>
  <si>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</si>
  <si>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</si>
  <si>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</si>
  <si>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</si>
  <si>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</si>
  <si>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</si>
  <si>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</si>
  <si>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</si>
  <si>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</si>
  <si>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</si>
  <si>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</si>
  <si>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</si>
  <si>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</si>
  <si>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</si>
  <si>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</si>
  <si>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</si>
  <si>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</si>
  <si>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</si>
  <si>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</si>
  <si>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</si>
  <si>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</si>
  <si>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</si>
  <si>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</si>
  <si>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</si>
  <si>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</si>
  <si>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</si>
  <si>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</si>
  <si>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</si>
  <si>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</si>
  <si>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</si>
  <si>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</si>
  <si>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</si>
  <si>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</si>
  <si>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</si>
  <si>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</si>
  <si>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</si>
  <si>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</si>
  <si>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</si>
  <si>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</si>
  <si>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</si>
  <si>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</si>
  <si>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</si>
  <si>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</si>
  <si>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</si>
  <si>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</si>
  <si>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</si>
  <si>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</si>
  <si>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</si>
  <si>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</si>
  <si>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</si>
  <si>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</si>
  <si>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</si>
  <si>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</si>
  <si>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</si>
  <si>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</si>
  <si>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</si>
  <si>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</si>
  <si>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</si>
  <si>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</si>
  <si>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</si>
  <si>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</si>
  <si>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</si>
  <si>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</si>
  <si>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</si>
  <si>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</si>
  <si>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</si>
  <si>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</si>
  <si>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</si>
  <si>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</si>
  <si>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</si>
  <si>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</si>
  <si>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</si>
  <si>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</si>
  <si>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</si>
  <si>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</si>
  <si>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</si>
  <si>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</si>
  <si>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</si>
  <si>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</si>
  <si>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</si>
  <si>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</si>
  <si>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</si>
  <si>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</si>
  <si>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</si>
  <si>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</si>
  <si>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</si>
  <si>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</si>
  <si>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</si>
  <si>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</si>
  <si>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</si>
  <si>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</si>
  <si>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</si>
  <si>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</si>
  <si>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</si>
  <si>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</si>
  <si>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</si>
  <si>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</si>
  <si>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</si>
  <si>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</si>
  <si>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</si>
  <si>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</si>
  <si>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</si>
  <si>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</si>
  <si>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</si>
  <si>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</si>
  <si>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</si>
  <si>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</si>
  <si>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</si>
  <si>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</si>
  <si>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</si>
  <si>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</si>
  <si>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</si>
  <si>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</si>
  <si>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</si>
  <si>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</si>
  <si>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</si>
  <si>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</si>
  <si>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</si>
  <si>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</si>
  <si>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</si>
  <si>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</si>
  <si>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</si>
  <si>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</si>
  <si>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</si>
  <si>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</si>
  <si>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</si>
  <si>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</si>
  <si>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</si>
  <si>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</si>
  <si>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</si>
  <si>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</si>
  <si>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</si>
  <si>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</si>
  <si>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</si>
  <si>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</si>
  <si>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</si>
  <si>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</si>
  <si>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</si>
  <si>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</si>
  <si>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</si>
  <si>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</si>
  <si>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</si>
  <si>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</si>
  <si>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</si>
  <si>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</si>
  <si>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</si>
  <si>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</si>
  <si>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</si>
  <si>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</si>
  <si>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</si>
  <si>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</si>
  <si>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</si>
  <si>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</si>
  <si>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</si>
  <si>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</si>
  <si>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</si>
  <si>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</si>
  <si>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</si>
  <si>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</si>
  <si>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</si>
  <si>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</si>
  <si>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</si>
  <si>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</si>
  <si>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</si>
  <si>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</si>
  <si>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</si>
  <si>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</si>
  <si>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</si>
  <si>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</si>
  <si>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</si>
  <si>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</si>
  <si>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</si>
  <si>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</si>
  <si>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</si>
  <si>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</si>
  <si>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</si>
  <si>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</si>
  <si>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</si>
  <si>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</si>
  <si>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</si>
  <si>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</si>
  <si>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</si>
  <si>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</si>
  <si>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</si>
  <si>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</si>
  <si>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</si>
  <si>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</si>
  <si>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</si>
  <si>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</si>
  <si>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</si>
  <si>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</si>
  <si>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</si>
  <si>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</si>
  <si>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</si>
  <si>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</si>
  <si>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</si>
  <si>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</si>
  <si>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</si>
  <si>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</si>
  <si>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</si>
  <si>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</si>
  <si>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</si>
  <si>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</si>
  <si>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</si>
  <si>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</si>
  <si>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</si>
  <si>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</si>
  <si>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</si>
  <si>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</si>
  <si>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</si>
  <si>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</si>
  <si>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</si>
  <si>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</si>
  <si>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</si>
  <si>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</si>
  <si>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</si>
  <si>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</si>
  <si>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</si>
  <si>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</si>
  <si>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</si>
  <si>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</si>
  <si>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</si>
  <si>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</si>
  <si>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</si>
  <si>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</si>
  <si>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</si>
  <si>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</si>
  <si>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</si>
  <si>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</si>
  <si>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</si>
  <si>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</si>
  <si>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</si>
  <si>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</si>
  <si>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</si>
  <si>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</si>
  <si>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</si>
  <si>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</si>
  <si>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</si>
  <si>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</si>
  <si>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</si>
  <si>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</si>
  <si>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</si>
  <si>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</si>
  <si>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</si>
  <si>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</si>
  <si>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</si>
  <si>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</si>
  <si>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</si>
  <si>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</si>
  <si>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</si>
  <si>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</si>
  <si>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</si>
  <si>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</si>
  <si>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</si>
  <si>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</si>
  <si>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</si>
  <si>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</si>
  <si>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</si>
  <si>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</si>
  <si>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</si>
  <si>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</si>
  <si>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</si>
  <si>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</si>
  <si>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</si>
  <si>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</si>
  <si>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</si>
  <si>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</si>
  <si>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</si>
  <si>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</si>
  <si>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</si>
  <si>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</si>
  <si>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</si>
  <si>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</si>
  <si>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</si>
  <si>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</si>
  <si>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</si>
  <si>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</si>
  <si>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</si>
  <si>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</si>
  <si>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</si>
  <si>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</si>
  <si>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</si>
  <si>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</si>
  <si>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</si>
  <si>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</si>
  <si>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</si>
  <si>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</si>
  <si>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</si>
  <si>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</si>
  <si>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</si>
  <si>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</si>
  <si>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</si>
  <si>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</si>
  <si>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</si>
  <si>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</si>
  <si>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</si>
  <si>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</si>
  <si>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</si>
  <si>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</si>
  <si>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</si>
  <si>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</si>
  <si>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</si>
  <si>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</si>
  <si>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</si>
  <si>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</si>
  <si>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</si>
  <si>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</si>
  <si>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</si>
  <si>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</si>
  <si>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</si>
  <si>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</si>
  <si>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</si>
  <si>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</si>
  <si>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</si>
  <si>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</si>
  <si>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</si>
  <si>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</si>
  <si>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</si>
  <si>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</si>
  <si>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</si>
  <si>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</si>
  <si>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</si>
  <si>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</si>
  <si>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</si>
  <si>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</si>
  <si>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</si>
  <si>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</si>
  <si>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</si>
  <si>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</si>
  <si>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</si>
  <si>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</si>
  <si>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</si>
  <si>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</si>
  <si>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</si>
  <si>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</si>
  <si>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</si>
  <si>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</si>
  <si>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</si>
  <si>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</si>
  <si>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</si>
  <si>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</si>
  <si>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</si>
  <si>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</si>
  <si>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</si>
  <si>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</si>
  <si>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</si>
  <si>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</si>
  <si>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</si>
  <si>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</si>
  <si>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</si>
  <si>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</si>
  <si>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</si>
  <si>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</si>
  <si>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</si>
  <si>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</si>
  <si>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</si>
  <si>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</si>
  <si>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</si>
  <si>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</si>
  <si>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</si>
  <si>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</si>
  <si>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</si>
  <si>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</si>
  <si>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</si>
  <si>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</si>
  <si>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</si>
  <si>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</si>
  <si>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</si>
  <si>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</si>
  <si>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</si>
  <si>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</si>
  <si>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</si>
  <si>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</si>
  <si>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</si>
  <si>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</si>
  <si>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</si>
  <si>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</si>
  <si>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</si>
  <si>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</si>
  <si>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</si>
  <si>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</si>
  <si>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</si>
  <si>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</si>
  <si>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</si>
  <si>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</si>
  <si>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</si>
  <si>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</si>
  <si>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</si>
  <si>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</si>
  <si>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</si>
  <si>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</si>
  <si>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</si>
  <si>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</si>
  <si>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</si>
  <si>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</si>
  <si>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</si>
  <si>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</si>
  <si>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</si>
  <si>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</si>
  <si>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</si>
  <si>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</si>
  <si>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</si>
  <si>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</si>
  <si>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</si>
  <si>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</si>
  <si>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</si>
  <si>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</si>
  <si>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</si>
  <si>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</si>
  <si>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</si>
  <si>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</si>
  <si>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</si>
  <si>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</si>
  <si>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</si>
  <si>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</si>
  <si>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</si>
  <si>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</si>
  <si>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</si>
  <si>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</si>
  <si>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</si>
  <si>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</si>
  <si>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</si>
  <si>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</si>
  <si>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</si>
  <si>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</si>
  <si>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</si>
  <si>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</si>
  <si>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</si>
  <si>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</si>
  <si>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</si>
  <si>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</si>
  <si>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</si>
  <si>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</si>
  <si>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</si>
  <si>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</si>
  <si>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</si>
  <si>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</si>
  <si>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</si>
  <si>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</si>
  <si>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</si>
  <si>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</si>
  <si>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</si>
  <si>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</si>
  <si>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</si>
  <si>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</si>
  <si>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</si>
  <si>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</si>
  <si>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</si>
  <si>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</si>
  <si>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</si>
  <si>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</si>
  <si>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</si>
  <si>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</si>
  <si>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</si>
  <si>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</si>
  <si>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</si>
  <si>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</si>
  <si>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</si>
  <si>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</si>
  <si>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</si>
  <si>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</si>
  <si>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</si>
  <si>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</si>
  <si>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</si>
  <si>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</si>
  <si>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</si>
  <si>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</si>
  <si>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</si>
  <si>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</si>
  <si>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</si>
  <si>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</si>
  <si>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</si>
  <si>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</si>
  <si>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</si>
  <si>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</si>
  <si>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</si>
  <si>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</si>
  <si>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</si>
  <si>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</si>
  <si>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</si>
  <si>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</si>
  <si>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</si>
  <si>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</si>
  <si>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</si>
  <si>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</si>
  <si>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</si>
  <si>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</si>
  <si>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</si>
  <si>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</si>
  <si>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</si>
  <si>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</si>
  <si>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</si>
  <si>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</si>
  <si>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</si>
  <si>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</si>
  <si>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</si>
  <si>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</si>
  <si>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</si>
  <si>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</si>
  <si>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</si>
  <si>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</si>
  <si>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</si>
  <si>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</si>
  <si>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</si>
  <si>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</si>
  <si>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</si>
  <si>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</si>
  <si>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</si>
  <si>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</si>
  <si>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</si>
  <si>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</si>
  <si>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</si>
  <si>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</si>
  <si>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</si>
  <si>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</si>
  <si>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</si>
  <si>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</si>
  <si>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</si>
  <si>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</si>
  <si>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</si>
  <si>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</si>
  <si>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</si>
  <si>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</si>
  <si>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</si>
  <si>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</si>
  <si>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</si>
  <si>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</si>
  <si>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</si>
  <si>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</si>
  <si>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</si>
  <si>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</si>
  <si>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</si>
  <si>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</si>
  <si>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</si>
  <si>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</si>
  <si>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</si>
  <si>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</si>
  <si>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</si>
  <si>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</si>
  <si>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</si>
  <si>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</si>
  <si>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</si>
  <si>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</si>
  <si>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</si>
  <si>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</si>
  <si>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</si>
  <si>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</si>
  <si>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</si>
  <si>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</si>
  <si>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</si>
  <si>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</si>
  <si>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</si>
  <si>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</si>
  <si>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</si>
  <si>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</si>
  <si>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</si>
  <si>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</si>
  <si>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</si>
  <si>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</si>
  <si>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</si>
  <si>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</si>
  <si>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</si>
  <si>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</si>
  <si>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</si>
  <si>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</si>
  <si>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</si>
  <si>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</si>
  <si>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</si>
  <si>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</si>
  <si>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</si>
  <si>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</si>
  <si>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</si>
  <si>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</si>
  <si>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</si>
  <si>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</si>
  <si>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</si>
  <si>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</si>
  <si>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</si>
  <si>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</si>
  <si>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</si>
  <si>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</si>
  <si>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</si>
  <si>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</si>
  <si>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</si>
  <si>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</si>
  <si>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</si>
  <si>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</si>
  <si>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</si>
  <si>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</si>
  <si>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</si>
  <si>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</si>
  <si>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</si>
  <si>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</si>
  <si>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</si>
  <si>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</si>
  <si>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</si>
  <si>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</si>
  <si>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</si>
  <si>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</si>
  <si>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</si>
  <si>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</si>
  <si>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</si>
  <si>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</si>
  <si>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</si>
  <si>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</si>
  <si>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</si>
  <si>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</si>
  <si>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</si>
  <si>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</si>
  <si>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</si>
  <si>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</si>
  <si>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</si>
  <si>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</si>
  <si>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</si>
  <si>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</si>
  <si>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</si>
  <si>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</si>
  <si>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</si>
  <si>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</si>
  <si>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</si>
  <si>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</si>
  <si>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</si>
  <si>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</si>
  <si>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</si>
  <si>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</si>
  <si>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</si>
  <si>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</si>
  <si>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</si>
  <si>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</si>
  <si>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</si>
  <si>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</si>
  <si>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</si>
  <si>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</si>
  <si>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</si>
  <si>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</si>
  <si>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</si>
  <si>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</si>
  <si>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</si>
  <si>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</si>
  <si>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</si>
  <si>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</si>
  <si>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</si>
  <si>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</si>
  <si>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</si>
  <si>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</si>
  <si>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</si>
  <si>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</si>
  <si>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</si>
  <si>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</si>
  <si>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</si>
  <si>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</si>
  <si>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</si>
  <si>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</si>
  <si>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</si>
  <si>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</si>
  <si>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</si>
  <si>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</si>
  <si>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</si>
  <si>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</si>
  <si>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</si>
  <si>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</si>
  <si>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</si>
  <si>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</si>
  <si>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</si>
  <si>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</si>
  <si>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</si>
  <si>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</si>
  <si>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</si>
  <si>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</si>
  <si>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</si>
  <si>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</si>
  <si>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</si>
  <si>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</si>
  <si>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</si>
  <si>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</si>
  <si>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</si>
  <si>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</si>
  <si>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</si>
  <si>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</si>
  <si>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</si>
  <si>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</si>
  <si>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</si>
  <si>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</si>
  <si>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</si>
  <si>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</si>
  <si>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</si>
  <si>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</si>
  <si>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</si>
  <si>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</si>
  <si>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</si>
  <si>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</si>
  <si>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</si>
  <si>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</si>
  <si>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</si>
  <si>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</si>
  <si>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</si>
  <si>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</si>
  <si>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</si>
  <si>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</si>
  <si>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</si>
  <si>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</si>
  <si>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</si>
  <si>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</si>
  <si>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</si>
  <si>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</si>
  <si>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</si>
  <si>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</si>
  <si>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</si>
  <si>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</si>
  <si>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</si>
  <si>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</si>
  <si>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</si>
  <si>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</si>
  <si>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</si>
  <si>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</si>
  <si>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</si>
  <si>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</si>
  <si>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</si>
  <si>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</si>
  <si>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</si>
  <si>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</si>
  <si>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</si>
  <si>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</si>
  <si>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</si>
  <si>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</si>
  <si>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</si>
  <si>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</si>
  <si>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</si>
  <si>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</si>
  <si>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</si>
  <si>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</si>
  <si>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</si>
  <si>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</si>
  <si>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</si>
  <si>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</si>
  <si>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</si>
  <si>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</si>
  <si>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</si>
  <si>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</si>
  <si>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</si>
  <si>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</si>
  <si>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</si>
  <si>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</si>
  <si>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</si>
  <si>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</si>
  <si>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</si>
  <si>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</si>
  <si>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</si>
  <si>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</si>
  <si>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</si>
  <si>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</si>
  <si>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</si>
  <si>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</si>
  <si>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</si>
  <si>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</si>
  <si>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</si>
  <si>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</si>
  <si>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</si>
  <si>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</si>
  <si>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</si>
  <si>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</si>
  <si>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</si>
  <si>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</si>
  <si>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</si>
  <si>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</si>
  <si>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</si>
  <si>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</si>
  <si>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</si>
  <si>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</si>
  <si>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</si>
  <si>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</si>
  <si>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</si>
  <si>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</si>
  <si>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</si>
  <si>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</si>
  <si>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</si>
  <si>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</si>
  <si>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</si>
  <si>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</si>
  <si>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</si>
  <si>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</si>
  <si>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</si>
  <si>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</si>
  <si>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</si>
  <si>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</si>
  <si>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</si>
  <si>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</si>
  <si>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</si>
  <si>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</si>
  <si>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</si>
  <si>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</si>
  <si>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</si>
  <si>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</si>
  <si>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</si>
  <si>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</si>
  <si>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</si>
  <si>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</si>
  <si>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</si>
  <si>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</si>
  <si>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</si>
  <si>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</si>
  <si>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</si>
  <si>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</si>
  <si>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</si>
  <si>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</si>
  <si>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</si>
  <si>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</si>
  <si>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</si>
  <si>
    <t>3Аванс за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</si>
</sst>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J21" sqref="J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47517</v>
      </c>
      <c r="D6" s="675">
        <f aca="true" t="shared" si="0" ref="D6:D15">C6-E6</f>
        <v>0</v>
      </c>
      <c r="E6" s="674">
        <f>'1-Баланс'!G95</f>
        <v>47517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24079</v>
      </c>
      <c r="D7" s="675">
        <f t="shared" si="0"/>
        <v>16441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81</v>
      </c>
      <c r="D8" s="675">
        <f t="shared" si="0"/>
        <v>0</v>
      </c>
      <c r="E8" s="674">
        <f>ABS('2-Отчет за доходите'!C44)-ABS('2-Отчет за доходите'!G44)</f>
        <v>81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46</v>
      </c>
      <c r="D9" s="675">
        <f t="shared" si="0"/>
        <v>0</v>
      </c>
      <c r="E9" s="674">
        <f>'3-Отчет за паричния поток'!C45</f>
        <v>46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46</v>
      </c>
      <c r="D10" s="675">
        <f t="shared" si="0"/>
        <v>0</v>
      </c>
      <c r="E10" s="674">
        <f>'3-Отчет за паричния поток'!C46</f>
        <v>46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24079</v>
      </c>
      <c r="D11" s="675">
        <f t="shared" si="0"/>
        <v>0</v>
      </c>
      <c r="E11" s="674">
        <f>'4-Отчет за собствения капитал'!L34</f>
        <v>24079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1846</v>
      </c>
      <c r="D12" s="675">
        <f t="shared" si="0"/>
        <v>0</v>
      </c>
      <c r="E12" s="674">
        <f>'Справка 5'!C27+'Справка 5'!C97</f>
        <v>1846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0.005308342617471656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0.003363927073383446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0.0034559262735728304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0.0017046530715322937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1.0052147041782014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1.6430444282592862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1.3089584850691915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0.0037873270211216314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0.003350327749453751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0.550886313585328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0.3211271755371762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0.28732944623671824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0.9733792931600149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0.49325504556264077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410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0.017027285186261888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0.06506980914563854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23.068897637795274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5225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14652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211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98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63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1872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23091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16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1846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1846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1846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24958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2418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1601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57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511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4587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338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6582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30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10673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295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17920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35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22559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47517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4437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11280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10516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35207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-18847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2189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81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-18766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24079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1299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335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4694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111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6439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1264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464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1541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9708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73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2741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10727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619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3718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3814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1051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733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549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243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50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13591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139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13730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47517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10735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349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606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2988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623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77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-386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139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15131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329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72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402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15533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81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15533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81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81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81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15614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15118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26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15259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139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216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216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15614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15614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15614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14488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-10241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-3698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-187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362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-23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37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98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32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144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-737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-58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-61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-506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4439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4439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4437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4437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764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764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10516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10516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10516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10516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2187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2187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81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2270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2270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-21036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-21036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23998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23998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81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24079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24079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7950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39158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552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539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106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912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50179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12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73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1846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1846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1846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52098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20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989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1010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4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4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1014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69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20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89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89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39109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553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539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106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1881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51100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16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77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1846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1846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1846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53023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39109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553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539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106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1881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51100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16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77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1846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1846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1846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53023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2653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23993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335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431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41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27453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54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54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27507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72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512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604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606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48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48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48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2725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24457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342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441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44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28009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56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56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28065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2725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24457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342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441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44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28009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56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56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28065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5225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14652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211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98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62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1881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23091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5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16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21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1846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1846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1846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24958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338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70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268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6582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30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10673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295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17920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17920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338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70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268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6582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30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10673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295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17920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17920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1299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1274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25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335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335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4694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2916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111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9244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464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619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614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73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58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2741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2741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10108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3718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3814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1051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733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243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109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134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549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50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13591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23299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619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614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73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58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2741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2741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10108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3718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3814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1051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733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243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109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134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549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50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13591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13591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1299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1274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25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335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335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4694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2916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111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9244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464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9708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1846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1846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1846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1846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73" sqref="E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5225</v>
      </c>
      <c r="D13" s="196">
        <v>5297</v>
      </c>
      <c r="E13" s="89" t="s">
        <v>846</v>
      </c>
      <c r="F13" s="93" t="s">
        <v>29</v>
      </c>
      <c r="G13" s="197">
        <v>7638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14652</v>
      </c>
      <c r="D14" s="196">
        <v>15166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211</v>
      </c>
      <c r="D15" s="196">
        <v>217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98</v>
      </c>
      <c r="D16" s="196">
        <v>107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63</v>
      </c>
      <c r="D17" s="196">
        <v>65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1872</v>
      </c>
      <c r="D18" s="196">
        <v>912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>
        <v>8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23091</v>
      </c>
      <c r="D20" s="598">
        <f>SUM(D12:D19)</f>
        <v>22726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4437</v>
      </c>
      <c r="H21" s="196">
        <v>4439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11280</v>
      </c>
      <c r="H22" s="614">
        <f>SUM(H23:H25)</f>
        <v>11280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764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5</v>
      </c>
      <c r="D25" s="196">
        <v>8</v>
      </c>
      <c r="E25" s="89" t="s">
        <v>73</v>
      </c>
      <c r="F25" s="93" t="s">
        <v>74</v>
      </c>
      <c r="G25" s="197">
        <v>10516</v>
      </c>
      <c r="H25" s="196">
        <v>10516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35207</v>
      </c>
      <c r="H26" s="598">
        <f>H20+H21+H22</f>
        <v>35209</v>
      </c>
      <c r="M26" s="98"/>
    </row>
    <row r="27" spans="1:8" ht="15.75">
      <c r="A27" s="89" t="s">
        <v>79</v>
      </c>
      <c r="B27" s="91" t="s">
        <v>80</v>
      </c>
      <c r="C27" s="197">
        <v>16</v>
      </c>
      <c r="D27" s="196">
        <v>11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21</v>
      </c>
      <c r="D28" s="598">
        <f>SUM(D24:D27)</f>
        <v>19</v>
      </c>
      <c r="E28" s="202" t="s">
        <v>84</v>
      </c>
      <c r="F28" s="93" t="s">
        <v>85</v>
      </c>
      <c r="G28" s="595">
        <f>SUM(G29:G31)</f>
        <v>-18847</v>
      </c>
      <c r="H28" s="596">
        <f>SUM(H29:H31)</f>
        <v>-18997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2189</v>
      </c>
      <c r="H29" s="196">
        <v>2039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81</v>
      </c>
      <c r="H32" s="196">
        <v>148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-18766</v>
      </c>
      <c r="H34" s="598">
        <f>H28+H32+H33</f>
        <v>-18849</v>
      </c>
    </row>
    <row r="35" spans="1:8" ht="15.75">
      <c r="A35" s="89" t="s">
        <v>106</v>
      </c>
      <c r="B35" s="94" t="s">
        <v>107</v>
      </c>
      <c r="C35" s="595">
        <f>SUM(C36:C39)</f>
        <v>1846</v>
      </c>
      <c r="D35" s="596">
        <f>SUM(D36:D39)</f>
        <v>1846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1846</v>
      </c>
      <c r="D36" s="196">
        <v>1846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24079</v>
      </c>
      <c r="H37" s="600">
        <f>H26+H18+H34</f>
        <v>23998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1299</v>
      </c>
      <c r="H44" s="196">
        <v>1300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335</v>
      </c>
      <c r="H45" s="196">
        <v>12</v>
      </c>
    </row>
    <row r="46" spans="1:13" ht="15.75">
      <c r="A46" s="473" t="s">
        <v>137</v>
      </c>
      <c r="B46" s="96" t="s">
        <v>138</v>
      </c>
      <c r="C46" s="597">
        <f>C35+C40+C45</f>
        <v>1846</v>
      </c>
      <c r="D46" s="598">
        <f>D35+D40+D45</f>
        <v>1846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4694</v>
      </c>
      <c r="H48" s="196">
        <v>4694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111</v>
      </c>
      <c r="H49" s="196">
        <v>111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6439</v>
      </c>
      <c r="H50" s="596">
        <f>SUM(H44:H49)</f>
        <v>6117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1264</v>
      </c>
      <c r="H52" s="196">
        <v>1264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464</v>
      </c>
      <c r="H54" s="196">
        <v>464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1541</v>
      </c>
      <c r="H55" s="196">
        <v>1540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24958</v>
      </c>
      <c r="D56" s="602">
        <f>D20+D21+D22+D28+D33+D46+D52+D54+D55</f>
        <v>24591</v>
      </c>
      <c r="E56" s="100" t="s">
        <v>850</v>
      </c>
      <c r="F56" s="99" t="s">
        <v>172</v>
      </c>
      <c r="G56" s="599">
        <f>G50+G52+G53+G54+G55</f>
        <v>9708</v>
      </c>
      <c r="H56" s="600">
        <f>H50+H52+H53+H54+H55</f>
        <v>9385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2418</v>
      </c>
      <c r="D59" s="196">
        <v>2507</v>
      </c>
      <c r="E59" s="201" t="s">
        <v>180</v>
      </c>
      <c r="F59" s="486" t="s">
        <v>181</v>
      </c>
      <c r="G59" s="197">
        <v>73</v>
      </c>
      <c r="H59" s="196">
        <v>259</v>
      </c>
    </row>
    <row r="60" spans="1:13" ht="15.75">
      <c r="A60" s="89" t="s">
        <v>178</v>
      </c>
      <c r="B60" s="91" t="s">
        <v>179</v>
      </c>
      <c r="C60" s="197">
        <v>1601</v>
      </c>
      <c r="D60" s="196">
        <v>1317</v>
      </c>
      <c r="E60" s="89" t="s">
        <v>184</v>
      </c>
      <c r="F60" s="93" t="s">
        <v>185</v>
      </c>
      <c r="G60" s="197">
        <v>2741</v>
      </c>
      <c r="H60" s="196">
        <v>2558</v>
      </c>
      <c r="M60" s="98"/>
    </row>
    <row r="61" spans="1:8" ht="15.75">
      <c r="A61" s="89" t="s">
        <v>182</v>
      </c>
      <c r="B61" s="91" t="s">
        <v>183</v>
      </c>
      <c r="C61" s="197">
        <v>57</v>
      </c>
      <c r="D61" s="196">
        <v>56</v>
      </c>
      <c r="E61" s="200" t="s">
        <v>188</v>
      </c>
      <c r="F61" s="93" t="s">
        <v>189</v>
      </c>
      <c r="G61" s="595">
        <f>SUM(G62:G68)</f>
        <v>10727</v>
      </c>
      <c r="H61" s="596">
        <f>SUM(H62:H68)</f>
        <v>11273</v>
      </c>
    </row>
    <row r="62" spans="1:13" ht="15.75">
      <c r="A62" s="89" t="s">
        <v>186</v>
      </c>
      <c r="B62" s="94" t="s">
        <v>187</v>
      </c>
      <c r="C62" s="197">
        <v>511</v>
      </c>
      <c r="D62" s="196">
        <v>501</v>
      </c>
      <c r="E62" s="200" t="s">
        <v>192</v>
      </c>
      <c r="F62" s="93" t="s">
        <v>193</v>
      </c>
      <c r="G62" s="197">
        <v>619</v>
      </c>
      <c r="H62" s="196">
        <v>1198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3718</v>
      </c>
      <c r="H63" s="196">
        <v>4997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3814</v>
      </c>
      <c r="H64" s="196">
        <v>3406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4587</v>
      </c>
      <c r="D65" s="598">
        <f>SUM(D59:D64)</f>
        <v>4381</v>
      </c>
      <c r="E65" s="89" t="s">
        <v>201</v>
      </c>
      <c r="F65" s="93" t="s">
        <v>202</v>
      </c>
      <c r="G65" s="197">
        <v>1051</v>
      </c>
      <c r="H65" s="196">
        <v>86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733</v>
      </c>
      <c r="H66" s="196">
        <v>943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549</v>
      </c>
      <c r="H67" s="196">
        <v>435</v>
      </c>
    </row>
    <row r="68" spans="1:8" ht="15.75">
      <c r="A68" s="89" t="s">
        <v>206</v>
      </c>
      <c r="B68" s="91" t="s">
        <v>207</v>
      </c>
      <c r="C68" s="197">
        <v>338</v>
      </c>
      <c r="D68" s="196">
        <v>250</v>
      </c>
      <c r="E68" s="89" t="s">
        <v>212</v>
      </c>
      <c r="F68" s="93" t="s">
        <v>213</v>
      </c>
      <c r="G68" s="197">
        <v>243</v>
      </c>
      <c r="H68" s="196">
        <v>208</v>
      </c>
    </row>
    <row r="69" spans="1:8" ht="15.75">
      <c r="A69" s="89" t="s">
        <v>210</v>
      </c>
      <c r="B69" s="91" t="s">
        <v>211</v>
      </c>
      <c r="C69" s="197">
        <v>6582</v>
      </c>
      <c r="D69" s="196">
        <v>6253</v>
      </c>
      <c r="E69" s="201" t="s">
        <v>79</v>
      </c>
      <c r="F69" s="93" t="s">
        <v>216</v>
      </c>
      <c r="G69" s="197">
        <v>50</v>
      </c>
      <c r="H69" s="196">
        <v>22</v>
      </c>
    </row>
    <row r="70" spans="1:8" ht="15.75">
      <c r="A70" s="89" t="s">
        <v>214</v>
      </c>
      <c r="B70" s="91" t="s">
        <v>215</v>
      </c>
      <c r="C70" s="197">
        <v>30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10673</v>
      </c>
      <c r="D71" s="196">
        <v>11946</v>
      </c>
      <c r="E71" s="474" t="s">
        <v>47</v>
      </c>
      <c r="F71" s="95" t="s">
        <v>223</v>
      </c>
      <c r="G71" s="597">
        <f>G59+G60+G61+G69+G70</f>
        <v>13591</v>
      </c>
      <c r="H71" s="598">
        <f>H59+H60+H61+H69+H70</f>
        <v>14112</v>
      </c>
    </row>
    <row r="72" spans="1:8" ht="15.75">
      <c r="A72" s="89" t="s">
        <v>221</v>
      </c>
      <c r="B72" s="91" t="s">
        <v>222</v>
      </c>
      <c r="C72" s="197">
        <v>295</v>
      </c>
      <c r="D72" s="196">
        <v>295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17920</v>
      </c>
      <c r="D76" s="598">
        <f>SUM(D68:D75)</f>
        <v>18748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139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13730</v>
      </c>
      <c r="H79" s="600">
        <f>H71+H73+H75+H77</f>
        <v>14389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6</v>
      </c>
      <c r="D84" s="196">
        <v>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</v>
      </c>
      <c r="D85" s="598">
        <f>D84+D83+D79</f>
        <v>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35</v>
      </c>
      <c r="D88" s="196">
        <v>20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6">
        <v>26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22559</v>
      </c>
      <c r="D94" s="602">
        <f>D65+D76+D85+D92+D93</f>
        <v>23181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47517</v>
      </c>
      <c r="D95" s="604">
        <f>D94+D56</f>
        <v>47772</v>
      </c>
      <c r="E95" s="229" t="s">
        <v>942</v>
      </c>
      <c r="F95" s="489" t="s">
        <v>268</v>
      </c>
      <c r="G95" s="603">
        <f>G37+G40+G56+G79</f>
        <v>47517</v>
      </c>
      <c r="H95" s="604">
        <f>H37+H40+H56+H79</f>
        <v>47772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43307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E20" sqref="E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10735</v>
      </c>
      <c r="D12" s="316">
        <v>11724</v>
      </c>
      <c r="E12" s="194" t="s">
        <v>277</v>
      </c>
      <c r="F12" s="240" t="s">
        <v>278</v>
      </c>
      <c r="G12" s="316">
        <v>15118</v>
      </c>
      <c r="H12" s="316">
        <v>15982</v>
      </c>
    </row>
    <row r="13" spans="1:8" ht="15.75">
      <c r="A13" s="194" t="s">
        <v>279</v>
      </c>
      <c r="B13" s="190" t="s">
        <v>280</v>
      </c>
      <c r="C13" s="316">
        <v>349</v>
      </c>
      <c r="D13" s="316">
        <v>327</v>
      </c>
      <c r="E13" s="194" t="s">
        <v>281</v>
      </c>
      <c r="F13" s="240" t="s">
        <v>282</v>
      </c>
      <c r="G13" s="316">
        <v>26</v>
      </c>
      <c r="H13" s="316"/>
    </row>
    <row r="14" spans="1:8" ht="15.75">
      <c r="A14" s="194" t="s">
        <v>283</v>
      </c>
      <c r="B14" s="190" t="s">
        <v>284</v>
      </c>
      <c r="C14" s="316">
        <v>606</v>
      </c>
      <c r="D14" s="316">
        <v>606</v>
      </c>
      <c r="E14" s="245" t="s">
        <v>285</v>
      </c>
      <c r="F14" s="240" t="s">
        <v>286</v>
      </c>
      <c r="G14" s="316">
        <v>50</v>
      </c>
      <c r="H14" s="316">
        <v>80</v>
      </c>
    </row>
    <row r="15" spans="1:8" ht="15.75">
      <c r="A15" s="194" t="s">
        <v>287</v>
      </c>
      <c r="B15" s="190" t="s">
        <v>288</v>
      </c>
      <c r="C15" s="316">
        <v>2988</v>
      </c>
      <c r="D15" s="316">
        <v>2999</v>
      </c>
      <c r="E15" s="245" t="s">
        <v>79</v>
      </c>
      <c r="F15" s="240" t="s">
        <v>289</v>
      </c>
      <c r="G15" s="316">
        <v>65</v>
      </c>
      <c r="H15" s="316">
        <v>119</v>
      </c>
    </row>
    <row r="16" spans="1:8" ht="15.75">
      <c r="A16" s="194" t="s">
        <v>290</v>
      </c>
      <c r="B16" s="190" t="s">
        <v>291</v>
      </c>
      <c r="C16" s="316">
        <v>623</v>
      </c>
      <c r="D16" s="316">
        <v>577</v>
      </c>
      <c r="E16" s="236" t="s">
        <v>52</v>
      </c>
      <c r="F16" s="264" t="s">
        <v>292</v>
      </c>
      <c r="G16" s="628">
        <f>SUM(G12:G15)</f>
        <v>15259</v>
      </c>
      <c r="H16" s="629">
        <f>SUM(H12:H15)</f>
        <v>16181</v>
      </c>
    </row>
    <row r="17" spans="1:8" ht="31.5">
      <c r="A17" s="194" t="s">
        <v>293</v>
      </c>
      <c r="B17" s="190" t="s">
        <v>294</v>
      </c>
      <c r="C17" s="316">
        <v>77</v>
      </c>
      <c r="D17" s="316">
        <v>60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-386</v>
      </c>
      <c r="D18" s="316">
        <v>-431</v>
      </c>
      <c r="E18" s="234" t="s">
        <v>297</v>
      </c>
      <c r="F18" s="238" t="s">
        <v>298</v>
      </c>
      <c r="G18" s="639">
        <v>139</v>
      </c>
      <c r="H18" s="640">
        <v>156</v>
      </c>
    </row>
    <row r="19" spans="1:8" ht="15.75">
      <c r="A19" s="194" t="s">
        <v>299</v>
      </c>
      <c r="B19" s="190" t="s">
        <v>300</v>
      </c>
      <c r="C19" s="316">
        <v>139</v>
      </c>
      <c r="D19" s="316">
        <v>113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15131</v>
      </c>
      <c r="D22" s="629">
        <f>SUM(D12:D18)+D19</f>
        <v>15975</v>
      </c>
      <c r="E22" s="194" t="s">
        <v>309</v>
      </c>
      <c r="F22" s="237" t="s">
        <v>310</v>
      </c>
      <c r="G22" s="316">
        <v>216</v>
      </c>
      <c r="H22" s="317">
        <v>397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329</v>
      </c>
      <c r="D25" s="316">
        <v>398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216</v>
      </c>
      <c r="H27" s="629">
        <f>SUM(H22:H26)</f>
        <v>397</v>
      </c>
    </row>
    <row r="28" spans="1:8" ht="15.75">
      <c r="A28" s="194" t="s">
        <v>79</v>
      </c>
      <c r="B28" s="237" t="s">
        <v>327</v>
      </c>
      <c r="C28" s="316">
        <v>72</v>
      </c>
      <c r="D28" s="316">
        <v>36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402</v>
      </c>
      <c r="D29" s="629">
        <f>SUM(D25:D28)</f>
        <v>435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15533</v>
      </c>
      <c r="D31" s="635">
        <f>D29+D22</f>
        <v>16410</v>
      </c>
      <c r="E31" s="251" t="s">
        <v>824</v>
      </c>
      <c r="F31" s="266" t="s">
        <v>331</v>
      </c>
      <c r="G31" s="253">
        <f>G16+G18+G27</f>
        <v>15614</v>
      </c>
      <c r="H31" s="254">
        <f>H16+H18+H27</f>
        <v>16734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81</v>
      </c>
      <c r="D33" s="244">
        <f>IF((H31-D31)&gt;0,H31-D31,0)</f>
        <v>324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15533</v>
      </c>
      <c r="D36" s="637">
        <f>D31-D34+D35</f>
        <v>16410</v>
      </c>
      <c r="E36" s="262" t="s">
        <v>346</v>
      </c>
      <c r="F36" s="256" t="s">
        <v>347</v>
      </c>
      <c r="G36" s="267">
        <f>G35-G34+G31</f>
        <v>15614</v>
      </c>
      <c r="H36" s="268">
        <f>H35-H34+H31</f>
        <v>16734</v>
      </c>
    </row>
    <row r="37" spans="1:8" ht="15.75">
      <c r="A37" s="261" t="s">
        <v>348</v>
      </c>
      <c r="B37" s="231" t="s">
        <v>349</v>
      </c>
      <c r="C37" s="634">
        <f>IF((G36-C36)&gt;0,G36-C36,0)</f>
        <v>81</v>
      </c>
      <c r="D37" s="635">
        <f>IF((H36-D36)&gt;0,H36-D36,0)</f>
        <v>324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81</v>
      </c>
      <c r="D42" s="244">
        <f>+IF((H36-D36-D38)&gt;0,H36-D36-D38,0)</f>
        <v>324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81</v>
      </c>
      <c r="D44" s="268">
        <f>IF(H42=0,IF(D42-D43&gt;0,D42-D43+H43,0),IF(H42-H43&lt;0,H43-H42+D42,0))</f>
        <v>324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15614</v>
      </c>
      <c r="D45" s="631">
        <f>D36+D38+D42</f>
        <v>16734</v>
      </c>
      <c r="E45" s="270" t="s">
        <v>373</v>
      </c>
      <c r="F45" s="272" t="s">
        <v>374</v>
      </c>
      <c r="G45" s="630">
        <f>G42+G36</f>
        <v>15614</v>
      </c>
      <c r="H45" s="631">
        <f>H42+H36</f>
        <v>16734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43307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57" sqref="B57:E5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14488</v>
      </c>
      <c r="D11" s="197">
        <v>15544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-10241</v>
      </c>
      <c r="D12" s="197">
        <v>-10554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-3698</v>
      </c>
      <c r="D14" s="197">
        <v>-3459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-187</v>
      </c>
      <c r="D15" s="197">
        <v>-286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362</v>
      </c>
      <c r="D21" s="659">
        <f>SUM(D11:D20)</f>
        <v>1245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-23</v>
      </c>
      <c r="D23" s="197">
        <v>-600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37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98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32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144</v>
      </c>
      <c r="D33" s="659">
        <f>SUM(D23:D32)</f>
        <v>-600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350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-737</v>
      </c>
      <c r="D38" s="197">
        <v>-612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-58</v>
      </c>
      <c r="D39" s="197">
        <v>-4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-61</v>
      </c>
      <c r="D40" s="197">
        <v>-19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-35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-506</v>
      </c>
      <c r="D43" s="661">
        <f>SUM(D35:D42)</f>
        <v>-670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</v>
      </c>
      <c r="D46" s="311">
        <f>D45+D44</f>
        <v>56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43307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9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4439</v>
      </c>
      <c r="F13" s="584">
        <f>'1-Баланс'!H23</f>
        <v>764</v>
      </c>
      <c r="G13" s="584">
        <f>'1-Баланс'!H24</f>
        <v>0</v>
      </c>
      <c r="H13" s="585">
        <v>10516</v>
      </c>
      <c r="I13" s="584">
        <f>'1-Баланс'!H29+'1-Баланс'!H32</f>
        <v>2187</v>
      </c>
      <c r="J13" s="584">
        <f>'1-Баланс'!H30+'1-Баланс'!H33</f>
        <v>-21036</v>
      </c>
      <c r="K13" s="585"/>
      <c r="L13" s="584">
        <f>SUM(C13:K13)</f>
        <v>23998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4439</v>
      </c>
      <c r="F17" s="653">
        <f t="shared" si="2"/>
        <v>764</v>
      </c>
      <c r="G17" s="653">
        <f t="shared" si="2"/>
        <v>0</v>
      </c>
      <c r="H17" s="653">
        <f t="shared" si="2"/>
        <v>10516</v>
      </c>
      <c r="I17" s="653">
        <f t="shared" si="2"/>
        <v>2187</v>
      </c>
      <c r="J17" s="653">
        <f t="shared" si="2"/>
        <v>-21036</v>
      </c>
      <c r="K17" s="653">
        <f t="shared" si="2"/>
        <v>0</v>
      </c>
      <c r="L17" s="584">
        <f t="shared" si="1"/>
        <v>23998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81</v>
      </c>
      <c r="J18" s="584">
        <f>+'1-Баланс'!G33</f>
        <v>0</v>
      </c>
      <c r="K18" s="585"/>
      <c r="L18" s="584">
        <f t="shared" si="1"/>
        <v>81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</v>
      </c>
      <c r="F30" s="316"/>
      <c r="G30" s="316"/>
      <c r="H30" s="316"/>
      <c r="I30" s="316">
        <v>2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4437</v>
      </c>
      <c r="F31" s="653">
        <f t="shared" si="6"/>
        <v>764</v>
      </c>
      <c r="G31" s="653">
        <f t="shared" si="6"/>
        <v>0</v>
      </c>
      <c r="H31" s="653">
        <f t="shared" si="6"/>
        <v>10516</v>
      </c>
      <c r="I31" s="653">
        <f t="shared" si="6"/>
        <v>2270</v>
      </c>
      <c r="J31" s="653">
        <f t="shared" si="6"/>
        <v>-21036</v>
      </c>
      <c r="K31" s="653">
        <f t="shared" si="6"/>
        <v>0</v>
      </c>
      <c r="L31" s="584">
        <f t="shared" si="1"/>
        <v>24079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4437</v>
      </c>
      <c r="F34" s="587">
        <f t="shared" si="7"/>
        <v>764</v>
      </c>
      <c r="G34" s="587">
        <f t="shared" si="7"/>
        <v>0</v>
      </c>
      <c r="H34" s="587">
        <f t="shared" si="7"/>
        <v>10516</v>
      </c>
      <c r="I34" s="587">
        <f t="shared" si="7"/>
        <v>2270</v>
      </c>
      <c r="J34" s="587">
        <f t="shared" si="7"/>
        <v>-21036</v>
      </c>
      <c r="K34" s="587">
        <f t="shared" si="7"/>
        <v>0</v>
      </c>
      <c r="L34" s="651">
        <f t="shared" si="1"/>
        <v>24079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43307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C63" sqref="C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9" t="s">
        <v>1008</v>
      </c>
      <c r="B14" s="680"/>
      <c r="C14" s="92">
        <v>1780</v>
      </c>
      <c r="D14" s="92"/>
      <c r="E14" s="92"/>
      <c r="F14" s="469">
        <f t="shared" si="0"/>
        <v>1780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1846</v>
      </c>
      <c r="D27" s="472"/>
      <c r="E27" s="472">
        <f>SUM(E12:E26)</f>
        <v>0</v>
      </c>
      <c r="F27" s="472">
        <f>SUM(F12:F26)</f>
        <v>1846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1846</v>
      </c>
      <c r="D79" s="472"/>
      <c r="E79" s="472">
        <f>E78+E61+E44+E27</f>
        <v>0</v>
      </c>
      <c r="F79" s="472">
        <f>F78+F61+F44+F27</f>
        <v>1846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43307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">
      <selection activeCell="E16" sqref="E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7950</v>
      </c>
      <c r="E12" s="328"/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2653</v>
      </c>
      <c r="L12" s="328">
        <v>72</v>
      </c>
      <c r="M12" s="328"/>
      <c r="N12" s="329">
        <f aca="true" t="shared" si="4" ref="N12:N41">K12+L12-M12</f>
        <v>2725</v>
      </c>
      <c r="O12" s="328"/>
      <c r="P12" s="328"/>
      <c r="Q12" s="329">
        <f t="shared" si="0"/>
        <v>2725</v>
      </c>
      <c r="R12" s="340">
        <f t="shared" si="1"/>
        <v>5225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39158</v>
      </c>
      <c r="E13" s="328">
        <v>20</v>
      </c>
      <c r="F13" s="328">
        <v>69</v>
      </c>
      <c r="G13" s="329">
        <f t="shared" si="2"/>
        <v>39109</v>
      </c>
      <c r="H13" s="328"/>
      <c r="I13" s="328"/>
      <c r="J13" s="329">
        <f t="shared" si="3"/>
        <v>39109</v>
      </c>
      <c r="K13" s="328">
        <v>23993</v>
      </c>
      <c r="L13" s="328">
        <v>512</v>
      </c>
      <c r="M13" s="328">
        <v>48</v>
      </c>
      <c r="N13" s="329">
        <f t="shared" si="4"/>
        <v>24457</v>
      </c>
      <c r="O13" s="328"/>
      <c r="P13" s="328"/>
      <c r="Q13" s="329">
        <f t="shared" si="0"/>
        <v>24457</v>
      </c>
      <c r="R13" s="340">
        <f t="shared" si="1"/>
        <v>14652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552</v>
      </c>
      <c r="E14" s="328">
        <v>1</v>
      </c>
      <c r="F14" s="328"/>
      <c r="G14" s="329">
        <f t="shared" si="2"/>
        <v>553</v>
      </c>
      <c r="H14" s="328"/>
      <c r="I14" s="328"/>
      <c r="J14" s="329">
        <f t="shared" si="3"/>
        <v>553</v>
      </c>
      <c r="K14" s="328">
        <v>335</v>
      </c>
      <c r="L14" s="328">
        <v>7</v>
      </c>
      <c r="M14" s="328"/>
      <c r="N14" s="329">
        <f t="shared" si="4"/>
        <v>342</v>
      </c>
      <c r="O14" s="328"/>
      <c r="P14" s="328"/>
      <c r="Q14" s="329">
        <f t="shared" si="0"/>
        <v>342</v>
      </c>
      <c r="R14" s="340">
        <f t="shared" si="1"/>
        <v>211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539</v>
      </c>
      <c r="E15" s="328"/>
      <c r="F15" s="328"/>
      <c r="G15" s="329">
        <f t="shared" si="2"/>
        <v>539</v>
      </c>
      <c r="H15" s="328"/>
      <c r="I15" s="328"/>
      <c r="J15" s="329">
        <f t="shared" si="3"/>
        <v>539</v>
      </c>
      <c r="K15" s="328">
        <v>431</v>
      </c>
      <c r="L15" s="328">
        <v>10</v>
      </c>
      <c r="M15" s="328"/>
      <c r="N15" s="329">
        <f t="shared" si="4"/>
        <v>441</v>
      </c>
      <c r="O15" s="328"/>
      <c r="P15" s="328"/>
      <c r="Q15" s="329">
        <f t="shared" si="0"/>
        <v>441</v>
      </c>
      <c r="R15" s="340">
        <f t="shared" si="1"/>
        <v>98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106</v>
      </c>
      <c r="E16" s="328"/>
      <c r="F16" s="328"/>
      <c r="G16" s="329">
        <f t="shared" si="2"/>
        <v>106</v>
      </c>
      <c r="H16" s="328"/>
      <c r="I16" s="328"/>
      <c r="J16" s="329">
        <f t="shared" si="3"/>
        <v>106</v>
      </c>
      <c r="K16" s="328">
        <v>41</v>
      </c>
      <c r="L16" s="328">
        <v>3</v>
      </c>
      <c r="M16" s="328"/>
      <c r="N16" s="329">
        <f t="shared" si="4"/>
        <v>44</v>
      </c>
      <c r="O16" s="328"/>
      <c r="P16" s="328"/>
      <c r="Q16" s="329">
        <f t="shared" si="0"/>
        <v>44</v>
      </c>
      <c r="R16" s="340">
        <f t="shared" si="1"/>
        <v>62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912</v>
      </c>
      <c r="E17" s="328">
        <v>989</v>
      </c>
      <c r="F17" s="328">
        <v>20</v>
      </c>
      <c r="G17" s="329">
        <f t="shared" si="2"/>
        <v>1881</v>
      </c>
      <c r="H17" s="328"/>
      <c r="I17" s="328"/>
      <c r="J17" s="329">
        <f t="shared" si="3"/>
        <v>1881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1881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50179</v>
      </c>
      <c r="E19" s="330">
        <f>SUM(E11:E18)</f>
        <v>1010</v>
      </c>
      <c r="F19" s="330">
        <f>SUM(F11:F18)</f>
        <v>89</v>
      </c>
      <c r="G19" s="329">
        <f t="shared" si="2"/>
        <v>51100</v>
      </c>
      <c r="H19" s="330">
        <f>SUM(H11:H18)</f>
        <v>0</v>
      </c>
      <c r="I19" s="330">
        <f>SUM(I11:I18)</f>
        <v>0</v>
      </c>
      <c r="J19" s="329">
        <f t="shared" si="3"/>
        <v>51100</v>
      </c>
      <c r="K19" s="330">
        <f>SUM(K11:K18)</f>
        <v>27453</v>
      </c>
      <c r="L19" s="330">
        <f>SUM(L11:L18)</f>
        <v>604</v>
      </c>
      <c r="M19" s="330">
        <f>SUM(M11:M18)</f>
        <v>48</v>
      </c>
      <c r="N19" s="329">
        <f t="shared" si="4"/>
        <v>28009</v>
      </c>
      <c r="O19" s="330">
        <f>SUM(O11:O18)</f>
        <v>0</v>
      </c>
      <c r="P19" s="330">
        <f>SUM(P11:P18)</f>
        <v>0</v>
      </c>
      <c r="Q19" s="329">
        <f t="shared" si="0"/>
        <v>28009</v>
      </c>
      <c r="R19" s="340">
        <f t="shared" si="1"/>
        <v>23091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54</v>
      </c>
      <c r="L24" s="328">
        <v>2</v>
      </c>
      <c r="M24" s="328"/>
      <c r="N24" s="329">
        <f t="shared" si="4"/>
        <v>56</v>
      </c>
      <c r="O24" s="328"/>
      <c r="P24" s="328"/>
      <c r="Q24" s="329">
        <f t="shared" si="0"/>
        <v>56</v>
      </c>
      <c r="R24" s="340">
        <f t="shared" si="1"/>
        <v>5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</v>
      </c>
      <c r="E26" s="328">
        <v>4</v>
      </c>
      <c r="F26" s="328"/>
      <c r="G26" s="329">
        <f t="shared" si="2"/>
        <v>16</v>
      </c>
      <c r="H26" s="328"/>
      <c r="I26" s="328"/>
      <c r="J26" s="329">
        <f t="shared" si="3"/>
        <v>16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73</v>
      </c>
      <c r="E27" s="332">
        <f aca="true" t="shared" si="5" ref="E27:P27">SUM(E23:E26)</f>
        <v>4</v>
      </c>
      <c r="F27" s="332">
        <f t="shared" si="5"/>
        <v>0</v>
      </c>
      <c r="G27" s="333">
        <f t="shared" si="2"/>
        <v>77</v>
      </c>
      <c r="H27" s="332">
        <f t="shared" si="5"/>
        <v>0</v>
      </c>
      <c r="I27" s="332">
        <f t="shared" si="5"/>
        <v>0</v>
      </c>
      <c r="J27" s="333">
        <f t="shared" si="3"/>
        <v>77</v>
      </c>
      <c r="K27" s="332">
        <f t="shared" si="5"/>
        <v>54</v>
      </c>
      <c r="L27" s="332">
        <f t="shared" si="5"/>
        <v>2</v>
      </c>
      <c r="M27" s="332">
        <f t="shared" si="5"/>
        <v>0</v>
      </c>
      <c r="N27" s="333">
        <f t="shared" si="4"/>
        <v>56</v>
      </c>
      <c r="O27" s="332">
        <f t="shared" si="5"/>
        <v>0</v>
      </c>
      <c r="P27" s="332">
        <f t="shared" si="5"/>
        <v>0</v>
      </c>
      <c r="Q27" s="333">
        <f t="shared" si="0"/>
        <v>56</v>
      </c>
      <c r="R27" s="343">
        <f t="shared" si="1"/>
        <v>21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1846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1846</v>
      </c>
      <c r="H29" s="335">
        <f t="shared" si="6"/>
        <v>0</v>
      </c>
      <c r="I29" s="335">
        <f t="shared" si="6"/>
        <v>0</v>
      </c>
      <c r="J29" s="336">
        <f t="shared" si="3"/>
        <v>1846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1846</v>
      </c>
    </row>
    <row r="30" spans="1:18" ht="15.75">
      <c r="A30" s="339"/>
      <c r="B30" s="321" t="s">
        <v>108</v>
      </c>
      <c r="C30" s="152" t="s">
        <v>563</v>
      </c>
      <c r="D30" s="328">
        <v>1846</v>
      </c>
      <c r="E30" s="328"/>
      <c r="F30" s="328"/>
      <c r="G30" s="329">
        <f t="shared" si="2"/>
        <v>1846</v>
      </c>
      <c r="H30" s="328"/>
      <c r="I30" s="328"/>
      <c r="J30" s="329">
        <f t="shared" si="3"/>
        <v>1846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1846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1846</v>
      </c>
      <c r="H40" s="330">
        <f t="shared" si="10"/>
        <v>0</v>
      </c>
      <c r="I40" s="330">
        <f t="shared" si="10"/>
        <v>0</v>
      </c>
      <c r="J40" s="329">
        <f t="shared" si="3"/>
        <v>1846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1846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52098</v>
      </c>
      <c r="E42" s="349">
        <f>E19+E20+E21+E27+E40+E41</f>
        <v>1014</v>
      </c>
      <c r="F42" s="349">
        <f aca="true" t="shared" si="11" ref="F42:R42">F19+F20+F21+F27+F40+F41</f>
        <v>89</v>
      </c>
      <c r="G42" s="349">
        <f t="shared" si="11"/>
        <v>53023</v>
      </c>
      <c r="H42" s="349">
        <f t="shared" si="11"/>
        <v>0</v>
      </c>
      <c r="I42" s="349">
        <f t="shared" si="11"/>
        <v>0</v>
      </c>
      <c r="J42" s="349">
        <f t="shared" si="11"/>
        <v>53023</v>
      </c>
      <c r="K42" s="349">
        <f t="shared" si="11"/>
        <v>27507</v>
      </c>
      <c r="L42" s="349">
        <f t="shared" si="11"/>
        <v>606</v>
      </c>
      <c r="M42" s="349">
        <f t="shared" si="11"/>
        <v>48</v>
      </c>
      <c r="N42" s="349">
        <f t="shared" si="11"/>
        <v>28065</v>
      </c>
      <c r="O42" s="349">
        <f t="shared" si="11"/>
        <v>0</v>
      </c>
      <c r="P42" s="349">
        <f t="shared" si="11"/>
        <v>0</v>
      </c>
      <c r="Q42" s="349">
        <f t="shared" si="11"/>
        <v>28065</v>
      </c>
      <c r="R42" s="350">
        <f t="shared" si="11"/>
        <v>24958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43307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2">
      <selection activeCell="D91" sqref="D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338</v>
      </c>
      <c r="D26" s="362">
        <f>SUM(D27:D29)</f>
        <v>338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70</v>
      </c>
      <c r="D27" s="368">
        <v>70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268</v>
      </c>
      <c r="D28" s="368">
        <v>268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6582</v>
      </c>
      <c r="D30" s="368">
        <v>6582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30</v>
      </c>
      <c r="D31" s="368">
        <v>30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10673</v>
      </c>
      <c r="D32" s="368">
        <v>10673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295</v>
      </c>
      <c r="D33" s="368">
        <v>295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17920</v>
      </c>
      <c r="D45" s="438">
        <f>D26+D30+D31+D33+D32+D34+D35+D40</f>
        <v>17920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17920</v>
      </c>
      <c r="D46" s="444">
        <f>D45+D23+D21+D11</f>
        <v>17920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1299</v>
      </c>
      <c r="D54" s="138">
        <f>SUM(D55:D57)</f>
        <v>0</v>
      </c>
      <c r="E54" s="136">
        <f>C54-D54</f>
        <v>1299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1274</v>
      </c>
      <c r="D55" s="197"/>
      <c r="E55" s="136">
        <f>C55-D55</f>
        <v>1274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25</v>
      </c>
      <c r="D57" s="197"/>
      <c r="E57" s="136">
        <f t="shared" si="1"/>
        <v>25</v>
      </c>
      <c r="F57" s="196"/>
    </row>
    <row r="58" spans="1:6" ht="31.5">
      <c r="A58" s="370" t="s">
        <v>669</v>
      </c>
      <c r="B58" s="135" t="s">
        <v>670</v>
      </c>
      <c r="C58" s="138">
        <f>C59+C61</f>
        <v>335</v>
      </c>
      <c r="D58" s="138">
        <f>D59+D61</f>
        <v>0</v>
      </c>
      <c r="E58" s="136">
        <f t="shared" si="1"/>
        <v>335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335</v>
      </c>
      <c r="D59" s="197"/>
      <c r="E59" s="136">
        <f t="shared" si="1"/>
        <v>335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4694</v>
      </c>
      <c r="D65" s="197"/>
      <c r="E65" s="136">
        <f t="shared" si="1"/>
        <v>4694</v>
      </c>
      <c r="F65" s="196"/>
    </row>
    <row r="66" spans="1:6" ht="15.75">
      <c r="A66" s="370" t="s">
        <v>682</v>
      </c>
      <c r="B66" s="135" t="s">
        <v>683</v>
      </c>
      <c r="C66" s="197">
        <v>2916</v>
      </c>
      <c r="D66" s="197"/>
      <c r="E66" s="136">
        <f t="shared" si="1"/>
        <v>2916</v>
      </c>
      <c r="F66" s="196"/>
    </row>
    <row r="67" spans="1:6" ht="15.75">
      <c r="A67" s="370" t="s">
        <v>684</v>
      </c>
      <c r="B67" s="135" t="s">
        <v>685</v>
      </c>
      <c r="C67" s="197">
        <v>111</v>
      </c>
      <c r="D67" s="197"/>
      <c r="E67" s="136">
        <f t="shared" si="1"/>
        <v>111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9244</v>
      </c>
      <c r="D68" s="435">
        <f>D54+D58+D63+D64+D65+D66</f>
        <v>0</v>
      </c>
      <c r="E68" s="436">
        <f t="shared" si="1"/>
        <v>9244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464</v>
      </c>
      <c r="D70" s="197"/>
      <c r="E70" s="136">
        <f t="shared" si="1"/>
        <v>464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619</v>
      </c>
      <c r="D73" s="137">
        <f>SUM(D74:D76)</f>
        <v>619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</v>
      </c>
      <c r="D74" s="197">
        <v>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614</v>
      </c>
      <c r="D76" s="197">
        <v>614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73</v>
      </c>
      <c r="D77" s="138">
        <f>D78+D80</f>
        <v>73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</v>
      </c>
      <c r="D78" s="197">
        <v>15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58</v>
      </c>
      <c r="D80" s="197">
        <v>58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2741</v>
      </c>
      <c r="D82" s="138">
        <f>SUM(D83:D86)</f>
        <v>2741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2741</v>
      </c>
      <c r="D84" s="197">
        <v>2741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10108</v>
      </c>
      <c r="D87" s="134">
        <f>SUM(D88:D92)+D96</f>
        <v>10108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3718</v>
      </c>
      <c r="D88" s="197">
        <v>3718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3814</v>
      </c>
      <c r="D89" s="197">
        <v>3814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1051</v>
      </c>
      <c r="D90" s="197">
        <v>1051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733</v>
      </c>
      <c r="D91" s="197">
        <v>733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243</v>
      </c>
      <c r="D92" s="138">
        <f>SUM(D93:D95)</f>
        <v>243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109</v>
      </c>
      <c r="D94" s="197">
        <v>109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134</v>
      </c>
      <c r="D95" s="197">
        <v>134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549</v>
      </c>
      <c r="D96" s="197">
        <v>549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50</v>
      </c>
      <c r="D97" s="197">
        <v>50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13591</v>
      </c>
      <c r="D98" s="433">
        <f>D87+D82+D77+D73+D97</f>
        <v>13591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23299</v>
      </c>
      <c r="D99" s="427">
        <f>D98+D70+D68</f>
        <v>13591</v>
      </c>
      <c r="E99" s="427">
        <f>E98+E70+E68</f>
        <v>9708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43307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43307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2018-03-16T11:07:57Z</cp:lastPrinted>
  <dcterms:created xsi:type="dcterms:W3CDTF">2006-09-16T00:00:00Z</dcterms:created>
  <dcterms:modified xsi:type="dcterms:W3CDTF">2018-07-27T06:09:23Z</dcterms:modified>
  <cp:category/>
  <cp:version/>
  <cp:contentType/>
  <cp:contentStatus/>
</cp:coreProperties>
</file>