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<sst xmlns="http://schemas.openxmlformats.org/spreadsheetml/2006/main" count="1064" uniqueCount="871">
  <si>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</si>
  <si>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</si>
  <si>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</si>
  <si>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</si>
  <si>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</si>
  <si>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</si>
  <si>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</si>
  <si>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</si>
  <si>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</si>
  <si>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</si>
  <si>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</si>
  <si>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</si>
  <si>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</si>
  <si>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</si>
  <si>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</si>
  <si>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</si>
  <si>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</si>
  <si>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</si>
  <si>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</si>
  <si>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</si>
  <si>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</si>
  <si>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</si>
  <si>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</si>
  <si>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</si>
  <si>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</si>
  <si>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</si>
  <si>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</si>
  <si>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</si>
  <si>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</si>
  <si>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</si>
  <si>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</si>
  <si>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</si>
  <si>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</si>
  <si>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</si>
  <si>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</si>
  <si>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</si>
  <si>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</si>
  <si>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</si>
  <si>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</si>
  <si>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</si>
  <si>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</si>
  <si>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</si>
  <si>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</si>
  <si>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</si>
  <si>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</si>
  <si>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</si>
  <si>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</si>
  <si>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</si>
  <si>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</si>
  <si>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</si>
  <si>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</si>
  <si>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</si>
  <si>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</si>
  <si>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</si>
  <si>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</si>
  <si>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</si>
  <si>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</si>
  <si>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</si>
  <si>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</si>
  <si>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</si>
  <si>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</si>
  <si>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</si>
  <si>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</si>
  <si>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</si>
  <si>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</si>
  <si>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</si>
  <si>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</si>
  <si>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</si>
  <si>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</si>
  <si>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</si>
  <si>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</si>
  <si>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</si>
  <si>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</si>
  <si>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</si>
  <si>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</si>
  <si>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</si>
  <si>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</si>
  <si>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</si>
  <si>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</si>
  <si>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</si>
  <si>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</si>
  <si>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</si>
  <si>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</si>
  <si>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</si>
  <si>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</si>
  <si>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</si>
  <si>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</si>
  <si>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</si>
  <si>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</si>
  <si>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</si>
  <si>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</si>
  <si>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</si>
  <si>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</si>
  <si>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</si>
  <si>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</si>
  <si>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</si>
  <si>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</si>
  <si>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</si>
  <si>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</si>
  <si>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</si>
  <si>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</si>
  <si>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</si>
  <si>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</si>
  <si>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</si>
  <si>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</si>
  <si>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</si>
  <si>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</si>
  <si>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</si>
  <si>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</si>
  <si>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</si>
  <si>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</si>
  <si>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</si>
  <si>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</si>
  <si>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</si>
  <si>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</si>
  <si>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</si>
  <si>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</si>
  <si>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</si>
  <si>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</si>
  <si>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</si>
  <si>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</si>
  <si>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</si>
  <si>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</si>
  <si>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</si>
  <si>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</si>
  <si>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</si>
  <si>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</si>
  <si>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</si>
  <si>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</si>
  <si>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</si>
  <si>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</si>
  <si>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</si>
  <si>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</si>
  <si>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</si>
  <si>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</si>
  <si>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</si>
  <si>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</si>
  <si>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</si>
  <si>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</si>
  <si>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</si>
  <si>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</si>
  <si>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</si>
  <si>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</si>
  <si>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</si>
  <si>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</si>
  <si>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</si>
  <si>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</si>
  <si>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</si>
  <si>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</si>
  <si>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</si>
  <si>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</si>
  <si>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</si>
  <si>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</si>
  <si>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</si>
  <si>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</si>
  <si>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</si>
  <si>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</si>
  <si>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</si>
  <si>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</si>
  <si>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</si>
  <si>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</si>
  <si>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</si>
  <si>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</si>
  <si>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</si>
  <si>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</si>
  <si>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</si>
  <si>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</si>
  <si>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</si>
  <si>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</si>
  <si>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</si>
  <si>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</si>
  <si>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</si>
  <si>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</si>
  <si>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</si>
  <si>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</si>
  <si>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</si>
  <si>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</si>
  <si>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</si>
  <si>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</si>
  <si>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</si>
  <si>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</si>
  <si>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</si>
  <si>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</si>
  <si>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</si>
  <si>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</si>
  <si>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</si>
  <si>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</si>
  <si>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</si>
  <si>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</si>
  <si>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</si>
  <si>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</si>
  <si>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</si>
  <si>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</si>
  <si>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</si>
  <si>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</si>
  <si>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</si>
  <si>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</si>
  <si>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</si>
  <si>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</si>
  <si>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</si>
  <si>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</si>
  <si>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</si>
  <si>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</si>
  <si>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</si>
  <si>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</si>
  <si>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</si>
  <si>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</si>
  <si>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</si>
  <si>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</si>
  <si>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</si>
  <si>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</si>
  <si>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</si>
  <si>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</si>
  <si>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</si>
  <si>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</si>
  <si>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</si>
  <si>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</si>
  <si>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</si>
  <si>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</si>
  <si>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</si>
  <si>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</si>
  <si>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</si>
  <si>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</si>
  <si>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</si>
  <si>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</si>
  <si>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</si>
  <si>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</si>
  <si>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</si>
  <si>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</si>
  <si>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</si>
  <si>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</si>
  <si>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</si>
  <si>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</si>
  <si>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</si>
  <si>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</si>
  <si>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</si>
  <si>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</si>
  <si>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</si>
  <si>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</si>
  <si>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</si>
  <si>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</si>
  <si>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</si>
  <si>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</si>
  <si>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</si>
  <si>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</si>
  <si>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</si>
  <si>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</si>
  <si>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</si>
  <si>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</si>
  <si>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</si>
  <si>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</si>
  <si>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</si>
  <si>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</si>
  <si>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</si>
  <si>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</si>
  <si>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</si>
  <si>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</si>
  <si>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</si>
  <si>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</si>
  <si>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</si>
  <si>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</si>
  <si>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</si>
  <si>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</si>
  <si>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</si>
  <si>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</si>
  <si>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</si>
  <si>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</si>
  <si>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</si>
  <si>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</si>
  <si>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</si>
  <si>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</si>
  <si>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</si>
  <si>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</si>
  <si>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</si>
  <si>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</si>
  <si>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</si>
  <si>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</si>
  <si>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</si>
  <si>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</si>
  <si>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</si>
  <si>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</si>
  <si>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</si>
  <si>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</si>
  <si>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</si>
  <si>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</si>
  <si>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</si>
  <si>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</si>
  <si>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</si>
  <si>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</si>
  <si>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</si>
  <si>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</si>
  <si>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</si>
  <si>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</si>
  <si>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</si>
  <si>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</si>
  <si>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</si>
  <si>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</si>
  <si>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</si>
  <si>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</si>
  <si>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</si>
  <si>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</si>
  <si>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</si>
  <si>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</si>
  <si>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</si>
  <si>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</si>
  <si>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</si>
  <si>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</si>
  <si>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</si>
  <si>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</si>
  <si>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</si>
  <si>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</si>
  <si>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</si>
  <si>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</si>
  <si>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</si>
  <si>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</si>
  <si>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</si>
  <si>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</si>
  <si>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</si>
  <si>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</si>
  <si>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</si>
  <si>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</si>
  <si>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</si>
  <si>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</si>
  <si>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</si>
  <si>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</si>
  <si>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</si>
  <si>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</si>
  <si>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</si>
  <si>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</si>
  <si>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</si>
  <si>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</si>
  <si>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</si>
  <si>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</si>
  <si>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</si>
  <si>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</si>
  <si>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</si>
  <si>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</si>
  <si>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</si>
  <si>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</si>
  <si>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</si>
  <si>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</si>
  <si>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</si>
  <si>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</si>
  <si>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</si>
  <si>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</si>
  <si>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</si>
  <si>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</si>
  <si>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</si>
  <si>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</si>
  <si>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</si>
  <si>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</si>
  <si>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</si>
  <si>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</si>
  <si>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</si>
  <si>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</si>
  <si>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</si>
  <si>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</si>
  <si>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</si>
  <si>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</si>
  <si>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</si>
  <si>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</si>
  <si>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</si>
  <si>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</si>
  <si>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</si>
  <si>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</si>
  <si>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</si>
  <si>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</si>
  <si>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</si>
  <si>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</si>
  <si>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</si>
  <si>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</si>
  <si>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</si>
  <si>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</si>
  <si>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</si>
  <si>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</si>
  <si>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</si>
  <si>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</si>
  <si>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</si>
  <si>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</si>
  <si>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</si>
  <si>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</si>
  <si>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</si>
  <si>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</si>
  <si>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</si>
  <si>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</si>
  <si>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</si>
  <si>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</si>
  <si>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</si>
  <si>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</si>
  <si>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</si>
  <si>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</si>
  <si>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</si>
  <si>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</si>
  <si>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</si>
  <si>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</si>
  <si>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</si>
  <si>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</si>
  <si>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</si>
  <si>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</si>
  <si>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</si>
  <si>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</si>
  <si>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</si>
  <si>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</si>
  <si>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</si>
  <si>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</si>
  <si>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</si>
  <si>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</si>
  <si>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</si>
  <si>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</si>
  <si>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</si>
  <si>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</si>
  <si>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</si>
  <si>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</si>
  <si>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</si>
  <si>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</si>
  <si>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</si>
  <si>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</si>
  <si>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</si>
  <si>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</si>
  <si>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</si>
  <si>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</si>
  <si>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</si>
  <si>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</si>
  <si>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</si>
  <si>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</si>
  <si>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</si>
  <si>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</si>
  <si>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</si>
  <si>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</si>
  <si>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</si>
  <si>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</si>
  <si>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</si>
  <si>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</si>
  <si>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</si>
  <si>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</si>
  <si>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</si>
  <si>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</si>
  <si>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</si>
  <si>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</si>
  <si>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</si>
  <si>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</si>
  <si>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</si>
  <si>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</si>
  <si>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</si>
  <si>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</si>
  <si>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</si>
  <si>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</si>
  <si>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</si>
  <si>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</si>
  <si>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</si>
  <si>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</si>
  <si>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</si>
  <si>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</si>
  <si>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</si>
  <si>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</si>
  <si>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</si>
  <si>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</si>
  <si>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</si>
  <si>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</si>
  <si>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</si>
  <si>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</si>
  <si>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</si>
  <si>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</si>
  <si>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</si>
  <si>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</si>
  <si>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</si>
  <si>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</si>
  <si>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</si>
  <si>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</si>
  <si>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</si>
  <si>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</si>
  <si>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</si>
  <si>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</si>
  <si>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</si>
  <si>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</si>
  <si>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</si>
  <si>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</si>
  <si>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</si>
  <si>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</si>
  <si>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</si>
  <si>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</si>
  <si>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</si>
  <si>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</si>
  <si>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</si>
  <si>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</si>
  <si>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</si>
  <si>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</si>
  <si>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</si>
  <si>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</si>
  <si>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</si>
  <si>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</si>
  <si>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</si>
  <si>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</si>
  <si>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</si>
  <si>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</si>
  <si>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</si>
  <si>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</si>
  <si>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</si>
  <si>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</si>
  <si>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</si>
  <si>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</si>
  <si>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</si>
  <si>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</si>
  <si>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</si>
  <si>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</si>
  <si>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</si>
  <si>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</si>
  <si>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</si>
  <si>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</si>
  <si>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</si>
  <si>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</si>
  <si>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</si>
  <si>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</si>
  <si>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</si>
  <si>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</si>
  <si>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</si>
  <si>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</si>
  <si>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</si>
  <si>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</si>
  <si>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</si>
  <si>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</si>
  <si>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</si>
  <si>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</si>
  <si>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</si>
  <si>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</si>
  <si>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</si>
  <si>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</si>
  <si>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</si>
  <si>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</si>
  <si>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</si>
  <si>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</si>
  <si>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</si>
  <si>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</si>
  <si>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</si>
  <si>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</si>
  <si>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</si>
  <si>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</si>
  <si>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</si>
  <si>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</si>
  <si>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</si>
  <si>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</si>
  <si>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</si>
  <si>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</si>
  <si>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</si>
  <si>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</si>
  <si>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</si>
  <si>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</si>
  <si>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</si>
  <si>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</si>
  <si>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</si>
  <si>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</si>
  <si>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</si>
  <si>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</si>
  <si>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</si>
  <si>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</si>
  <si>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</si>
  <si>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</si>
  <si>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</si>
  <si>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</si>
  <si>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</si>
  <si>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</si>
  <si>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</si>
  <si>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</si>
  <si>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</si>
  <si>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</si>
  <si>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</si>
  <si>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</si>
  <si>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</si>
  <si>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</si>
  <si>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</si>
  <si>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</si>
  <si>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</si>
  <si>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</si>
  <si>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</si>
  <si>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</si>
  <si>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</si>
  <si>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</si>
  <si>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</si>
  <si>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</si>
  <si>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</si>
  <si>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</si>
  <si>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</si>
  <si>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</si>
  <si>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</si>
  <si>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</si>
  <si>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</si>
  <si>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</si>
  <si>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</si>
  <si>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</si>
  <si>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</si>
  <si>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</si>
  <si>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</si>
  <si>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</si>
  <si>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</si>
  <si>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</si>
  <si>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</si>
  <si>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</si>
  <si>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</si>
  <si>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</si>
  <si>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</si>
  <si>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</si>
  <si>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</si>
  <si>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</si>
  <si>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</si>
  <si>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</si>
  <si>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</si>
  <si>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</si>
  <si>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</si>
  <si>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</si>
  <si>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</si>
  <si>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</si>
  <si>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</si>
  <si>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</si>
  <si>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</si>
  <si>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</si>
  <si>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</si>
  <si>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</si>
  <si>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</si>
  <si>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</si>
  <si>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</si>
  <si>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</si>
  <si>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</si>
  <si>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</si>
  <si>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</si>
  <si>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</si>
  <si>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</si>
  <si>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</si>
  <si>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</si>
  <si>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</si>
  <si>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</si>
  <si>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</si>
  <si>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</si>
  <si>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</si>
  <si>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</si>
  <si>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</si>
  <si>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</si>
  <si>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</si>
  <si>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</si>
  <si>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</si>
  <si>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</si>
  <si>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</si>
  <si>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</si>
  <si>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</si>
  <si>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</si>
  <si>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</si>
  <si>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</si>
  <si>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</si>
  <si>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</si>
  <si>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</si>
  <si>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</si>
  <si>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</si>
  <si>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</si>
  <si>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</si>
  <si>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</si>
  <si>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</si>
  <si>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</si>
  <si>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</si>
  <si>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</si>
  <si>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</si>
  <si>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</si>
  <si>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</si>
  <si>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</si>
  <si>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</si>
  <si>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</si>
  <si>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</si>
  <si>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</si>
  <si>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</si>
  <si>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</si>
  <si>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</si>
  <si>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</si>
  <si>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</si>
  <si>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</si>
  <si>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</si>
  <si>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</si>
  <si>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</si>
  <si>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</si>
  <si>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</si>
  <si>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</si>
  <si>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</si>
  <si>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</si>
  <si>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</si>
  <si>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</si>
  <si>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</si>
  <si>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</si>
  <si>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</si>
  <si>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</si>
  <si>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</si>
  <si>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</si>
  <si>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</si>
  <si>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</si>
  <si>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</si>
  <si>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</si>
  <si>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</si>
  <si>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</si>
  <si>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</si>
  <si>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</si>
  <si>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</si>
  <si>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</si>
  <si>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</si>
  <si>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</si>
  <si>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</si>
  <si>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</si>
  <si>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</si>
  <si>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</si>
  <si>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</si>
  <si>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</si>
  <si>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</si>
  <si>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</si>
  <si>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</si>
  <si>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</si>
  <si>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</si>
  <si>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</si>
  <si>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</si>
  <si>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</si>
  <si>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</si>
  <si>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</si>
  <si>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</si>
  <si>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</si>
  <si>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</si>
  <si>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</si>
  <si>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</si>
  <si>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</si>
  <si>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</si>
  <si>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</si>
  <si>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</si>
  <si>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</si>
  <si>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</si>
  <si>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</si>
  <si>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</si>
  <si>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</si>
  <si>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</si>
  <si>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</si>
  <si>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</si>
  <si>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</si>
  <si>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</si>
  <si>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</si>
  <si>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</si>
  <si>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</si>
  <si>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</si>
  <si>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</si>
  <si>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</si>
  <si>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</si>
  <si>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</si>
  <si>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</si>
  <si>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</si>
  <si>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</si>
  <si>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</si>
  <si>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</si>
  <si>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</si>
  <si>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</si>
  <si>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</si>
  <si>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</si>
  <si>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</si>
  <si>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</si>
  <si>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</si>
  <si>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</si>
  <si>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</si>
  <si>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</si>
  <si>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</si>
  <si>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</si>
  <si>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</si>
  <si>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</si>
  <si>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</si>
  <si>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</si>
  <si>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</si>
  <si>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</si>
  <si>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</si>
  <si>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</si>
  <si>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</si>
  <si>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</si>
  <si>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</si>
  <si>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</si>
  <si>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</si>
  <si>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</si>
  <si>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</si>
  <si>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</si>
  <si>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</si>
  <si>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</si>
  <si>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</si>
  <si>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</si>
  <si>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</si>
  <si>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</si>
  <si>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</si>
  <si>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</si>
  <si>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</si>
  <si>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</si>
  <si>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</si>
  <si>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</si>
  <si>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</si>
  <si>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</si>
  <si>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</si>
  <si>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</si>
  <si>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</si>
  <si>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</si>
  <si>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</si>
  <si>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</si>
  <si>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</si>
  <si>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</si>
  <si>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</si>
  <si>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</si>
  <si>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</si>
  <si>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</si>
  <si>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</si>
  <si>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</si>
  <si>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</si>
  <si>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</si>
  <si>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</si>
  <si>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</si>
  <si>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</si>
  <si>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</si>
  <si>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</si>
  <si>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</si>
  <si>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</si>
  <si>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</si>
  <si>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</si>
  <si>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</si>
  <si>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</si>
  <si>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</si>
  <si>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</si>
  <si>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</si>
  <si>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</si>
  <si>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</si>
  <si>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</si>
  <si>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</si>
  <si>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</si>
  <si>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</si>
  <si>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</si>
  <si>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</si>
  <si>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</si>
  <si>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</si>
  <si>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</si>
  <si>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</si>
  <si>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</si>
  <si>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</si>
  <si>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</si>
  <si>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</si>
  <si>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</si>
  <si>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</si>
  <si>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</si>
  <si>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</si>
  <si>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</si>
  <si>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</si>
  <si>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</si>
  <si>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</si>
  <si>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</si>
  <si>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</si>
  <si>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</si>
  <si>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</si>
  <si>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</si>
  <si>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</si>
  <si>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</si>
  <si>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</si>
  <si>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</si>
  <si>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</si>
  <si>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</si>
  <si>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</si>
  <si>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</si>
  <si>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</si>
  <si>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</si>
  <si>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</si>
  <si>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</si>
  <si>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Съставител: Ивета Христова</t>
  </si>
  <si>
    <t>Ивета Христова</t>
  </si>
  <si>
    <t>Съставител:  Ивета Христова</t>
  </si>
  <si>
    <t>Съставител:Ивета Христова</t>
  </si>
  <si>
    <t>към 30.06.2013 г.</t>
  </si>
  <si>
    <t>Дата на съставяне: 23.07.2013 г.</t>
  </si>
  <si>
    <t>23.07.2013 г.</t>
  </si>
  <si>
    <t xml:space="preserve">Дата  на съставяне: 23.07.2013 г.                                                                                                                           </t>
  </si>
  <si>
    <t xml:space="preserve">Дата на съставяне: 23.07.2013 г.    </t>
  </si>
  <si>
    <t>Дата на съставяне:23.07.2013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</si>
</sst>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B61">
      <selection activeCell="G66" sqref="G6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175326309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865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41455</v>
      </c>
      <c r="D6" s="578">
        <v>41274</v>
      </c>
      <c r="E6" s="217"/>
      <c r="F6" s="169"/>
      <c r="G6" s="577">
        <v>41455</v>
      </c>
      <c r="H6" s="578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14359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14359</v>
      </c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22</v>
      </c>
      <c r="D14" s="150">
        <v>23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9</v>
      </c>
      <c r="D16" s="150">
        <v>10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14359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7</v>
      </c>
      <c r="D18" s="150">
        <v>8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38</v>
      </c>
      <c r="D19" s="154">
        <f>SUM(D11:D18)</f>
        <v>41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23803</v>
      </c>
      <c r="D20" s="150">
        <v>24618</v>
      </c>
      <c r="E20" s="235" t="s">
        <v>57</v>
      </c>
      <c r="F20" s="240" t="s">
        <v>58</v>
      </c>
      <c r="G20" s="157">
        <v>3710</v>
      </c>
      <c r="H20" s="157">
        <v>4172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732</v>
      </c>
      <c r="H21" s="155">
        <f>SUM(H22:H24)</f>
        <v>572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732</v>
      </c>
      <c r="H22" s="151">
        <v>572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4892</v>
      </c>
      <c r="H25" s="153">
        <f>H19+H20+H21</f>
        <v>5194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27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>
        <v>27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619</v>
      </c>
      <c r="H31" s="151">
        <v>1107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619</v>
      </c>
      <c r="H33" s="153">
        <f>H27+H31+H32</f>
        <v>1134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19870</v>
      </c>
      <c r="H36" s="153">
        <f>H25+H17+H33</f>
        <v>19491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1503</v>
      </c>
      <c r="H44" s="151">
        <v>1419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1503</v>
      </c>
      <c r="H49" s="153">
        <f>SUM(H43:H48)</f>
        <v>1419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23841</v>
      </c>
      <c r="D55" s="154">
        <f>D19+D20+D21+D27+D32+D45+D51+D53+D54</f>
        <v>24659</v>
      </c>
      <c r="E55" s="235" t="s">
        <v>172</v>
      </c>
      <c r="F55" s="259" t="s">
        <v>173</v>
      </c>
      <c r="G55" s="153">
        <f>G49+G51+G52+G53+G54</f>
        <v>1503</v>
      </c>
      <c r="H55" s="153">
        <f>H49+H51+H52+H53+H54</f>
        <v>1419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3149</v>
      </c>
      <c r="H61" s="153">
        <f>SUM(H62:H68)</f>
        <v>3884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501</v>
      </c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2374</v>
      </c>
      <c r="H64" s="151">
        <v>2804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1</v>
      </c>
      <c r="H67" s="151"/>
    </row>
    <row r="68" spans="1:8" ht="15">
      <c r="A68" s="233" t="s">
        <v>211</v>
      </c>
      <c r="B68" s="239" t="s">
        <v>212</v>
      </c>
      <c r="C68" s="150">
        <v>494</v>
      </c>
      <c r="D68" s="150">
        <v>117</v>
      </c>
      <c r="E68" s="235" t="s">
        <v>213</v>
      </c>
      <c r="F68" s="240" t="s">
        <v>214</v>
      </c>
      <c r="G68" s="151">
        <v>271</v>
      </c>
      <c r="H68" s="151">
        <v>77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3149</v>
      </c>
      <c r="H71" s="160">
        <f>H59+H60+H61+H69+H70</f>
        <v>3884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494</v>
      </c>
      <c r="D75" s="154">
        <f>SUM(D67:D74)</f>
        <v>117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3149</v>
      </c>
      <c r="H79" s="161">
        <f>H71+H74+H75+H76</f>
        <v>3884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</v>
      </c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83</v>
      </c>
      <c r="D88" s="150">
        <v>10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86</v>
      </c>
      <c r="D91" s="154">
        <f>SUM(D87:D90)</f>
        <v>11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101</v>
      </c>
      <c r="D92" s="150">
        <v>7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681</v>
      </c>
      <c r="D93" s="154">
        <f>D64+D75+D84+D91+D92</f>
        <v>135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24522</v>
      </c>
      <c r="D94" s="163">
        <f>D93+D55</f>
        <v>24794</v>
      </c>
      <c r="E94" s="447" t="s">
        <v>270</v>
      </c>
      <c r="F94" s="287" t="s">
        <v>271</v>
      </c>
      <c r="G94" s="164">
        <f>G36+G39+G55+G79</f>
        <v>24522</v>
      </c>
      <c r="H94" s="164">
        <f>H36+H39+H55+H79</f>
        <v>24794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79" t="s">
        <v>861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859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13">
      <selection activeCell="C16" sqref="C16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СИ "АДСИЦ</v>
      </c>
      <c r="C2" s="587"/>
      <c r="D2" s="587"/>
      <c r="E2" s="587"/>
      <c r="F2" s="589" t="s">
        <v>2</v>
      </c>
      <c r="G2" s="589"/>
      <c r="H2" s="524">
        <f>'справка №1-БАЛАНС'!H3</f>
        <v>175326309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30.06.2013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11</v>
      </c>
      <c r="D9" s="45">
        <v>2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23</v>
      </c>
      <c r="D10" s="45">
        <v>27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3</v>
      </c>
      <c r="D11" s="45">
        <v>12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16</v>
      </c>
      <c r="D12" s="45">
        <v>10</v>
      </c>
      <c r="E12" s="298" t="s">
        <v>78</v>
      </c>
      <c r="F12" s="547" t="s">
        <v>296</v>
      </c>
      <c r="G12" s="548">
        <v>963</v>
      </c>
      <c r="H12" s="548">
        <v>1197</v>
      </c>
    </row>
    <row r="13" spans="1:18" ht="12">
      <c r="A13" s="296" t="s">
        <v>297</v>
      </c>
      <c r="B13" s="297" t="s">
        <v>298</v>
      </c>
      <c r="C13" s="45"/>
      <c r="D13" s="45"/>
      <c r="E13" s="299" t="s">
        <v>51</v>
      </c>
      <c r="F13" s="549" t="s">
        <v>299</v>
      </c>
      <c r="G13" s="546">
        <f>SUM(G9:G12)</f>
        <v>963</v>
      </c>
      <c r="H13" s="546">
        <f>SUM(H9:H12)</f>
        <v>1197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237</v>
      </c>
      <c r="D16" s="46">
        <v>323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290</v>
      </c>
      <c r="D19" s="48">
        <f>SUM(D9:D15)+D16</f>
        <v>374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54</v>
      </c>
      <c r="D22" s="45">
        <v>99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54</v>
      </c>
      <c r="D26" s="48">
        <f>SUM(D22:D25)</f>
        <v>99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344</v>
      </c>
      <c r="D28" s="49">
        <f>D26+D19</f>
        <v>473</v>
      </c>
      <c r="E28" s="126" t="s">
        <v>338</v>
      </c>
      <c r="F28" s="552" t="s">
        <v>339</v>
      </c>
      <c r="G28" s="546">
        <f>G13+G15+G24</f>
        <v>963</v>
      </c>
      <c r="H28" s="546">
        <f>H13+H15+H24</f>
        <v>1197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619</v>
      </c>
      <c r="D30" s="49">
        <f>IF((H28-D28)&gt;0,H28-D28,0)</f>
        <v>724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>
        <v>0</v>
      </c>
    </row>
    <row r="33" spans="1:18" ht="12">
      <c r="A33" s="127" t="s">
        <v>350</v>
      </c>
      <c r="B33" s="304" t="s">
        <v>351</v>
      </c>
      <c r="C33" s="48">
        <f>C28-C31+C32</f>
        <v>344</v>
      </c>
      <c r="D33" s="48">
        <f>D28-D31+D32</f>
        <v>473</v>
      </c>
      <c r="E33" s="126" t="s">
        <v>352</v>
      </c>
      <c r="F33" s="552" t="s">
        <v>353</v>
      </c>
      <c r="G33" s="52">
        <f>G32-G31+G28</f>
        <v>963</v>
      </c>
      <c r="H33" s="52">
        <f>H32-H31+H28</f>
        <v>1197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619</v>
      </c>
      <c r="D34" s="49">
        <f>IF((H33-D33)&gt;0,H33-D33,0)</f>
        <v>724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619</v>
      </c>
      <c r="D39" s="458">
        <f>+IF((H33-D33-D35)&gt;0,H33-D33-D35,0)</f>
        <v>724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619</v>
      </c>
      <c r="D41" s="51">
        <f>IF(H39=0,IF(D39-D40&gt;0,D39-D40+H40,0),IF(H39-H40&lt;0,H40-H39+D39,0))</f>
        <v>724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963</v>
      </c>
      <c r="D42" s="52">
        <f>D33+D35+D39</f>
        <v>1197</v>
      </c>
      <c r="E42" s="127" t="s">
        <v>379</v>
      </c>
      <c r="F42" s="128" t="s">
        <v>380</v>
      </c>
      <c r="G42" s="52">
        <f>G39+G33</f>
        <v>963</v>
      </c>
      <c r="H42" s="52">
        <f>H39+H33</f>
        <v>1197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867</v>
      </c>
      <c r="C48" s="425" t="s">
        <v>381</v>
      </c>
      <c r="D48" s="582" t="s">
        <v>862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860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D14" sqref="D1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СИ "АДСИЦ</v>
      </c>
      <c r="C4" s="539" t="s">
        <v>2</v>
      </c>
      <c r="D4" s="539">
        <f>'справка №1-БАЛАНС'!H3</f>
        <v>175326309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30.06.2013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991</v>
      </c>
      <c r="D10" s="53">
        <v>3778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-391</v>
      </c>
      <c r="D11" s="53">
        <v>-1061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-9</v>
      </c>
      <c r="D13" s="53">
        <v>-19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/>
      <c r="D14" s="53">
        <v>-917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-245</v>
      </c>
      <c r="D19" s="53">
        <v>-310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346</v>
      </c>
      <c r="D20" s="54">
        <f>SUM(D10:D19)</f>
        <v>1470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>
        <v>108</v>
      </c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108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>
        <v>1197</v>
      </c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208</v>
      </c>
      <c r="D36" s="53">
        <v>424</v>
      </c>
      <c r="E36" s="129"/>
      <c r="F36" s="129"/>
    </row>
    <row r="37" spans="1:6" ht="12">
      <c r="A37" s="330" t="s">
        <v>437</v>
      </c>
      <c r="B37" s="331" t="s">
        <v>438</v>
      </c>
      <c r="C37" s="53">
        <v>-626</v>
      </c>
      <c r="D37" s="53">
        <v>-1427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-54</v>
      </c>
      <c r="D39" s="53">
        <v>-170</v>
      </c>
      <c r="E39" s="129"/>
      <c r="F39" s="129"/>
    </row>
    <row r="40" spans="1:6" ht="12">
      <c r="A40" s="330" t="s">
        <v>443</v>
      </c>
      <c r="B40" s="331" t="s">
        <v>444</v>
      </c>
      <c r="C40" s="53">
        <v>-1104</v>
      </c>
      <c r="D40" s="53">
        <v>-313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-379</v>
      </c>
      <c r="D42" s="54">
        <f>SUM(D34:D41)</f>
        <v>-1486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75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11</v>
      </c>
      <c r="D44" s="131">
        <v>27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86</v>
      </c>
      <c r="D45" s="54">
        <f>D44+D43</f>
        <v>11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86</v>
      </c>
      <c r="D46" s="55">
        <v>11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866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861</v>
      </c>
      <c r="C50" s="591"/>
      <c r="D50" s="591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91"/>
      <c r="D52" s="591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E20" sqref="E20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СИ "АДСИЦ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175326309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30.06.2013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4172</v>
      </c>
      <c r="F11" s="57">
        <f>'справка №1-БАЛАНС'!H22</f>
        <v>572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1134</v>
      </c>
      <c r="J11" s="57">
        <f>'справка №1-БАЛАНС'!H29+'справка №1-БАЛАНС'!H32</f>
        <v>0</v>
      </c>
      <c r="K11" s="59"/>
      <c r="L11" s="342">
        <f>SUM(C11:K11)</f>
        <v>19491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4172</v>
      </c>
      <c r="F15" s="60">
        <f t="shared" si="2"/>
        <v>572</v>
      </c>
      <c r="G15" s="60">
        <f t="shared" si="2"/>
        <v>0</v>
      </c>
      <c r="H15" s="60">
        <f t="shared" si="2"/>
        <v>0</v>
      </c>
      <c r="I15" s="60">
        <f t="shared" si="2"/>
        <v>1134</v>
      </c>
      <c r="J15" s="60">
        <f t="shared" si="2"/>
        <v>0</v>
      </c>
      <c r="K15" s="60">
        <f t="shared" si="2"/>
        <v>0</v>
      </c>
      <c r="L15" s="342">
        <f t="shared" si="1"/>
        <v>19491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619</v>
      </c>
      <c r="J16" s="343">
        <f>+'справка №1-БАЛАНС'!G32</f>
        <v>0</v>
      </c>
      <c r="K16" s="59"/>
      <c r="L16" s="342">
        <f t="shared" si="1"/>
        <v>619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-462</v>
      </c>
      <c r="F17" s="61">
        <f t="shared" si="3"/>
        <v>160</v>
      </c>
      <c r="G17" s="61">
        <f t="shared" si="3"/>
        <v>0</v>
      </c>
      <c r="H17" s="61">
        <f t="shared" si="3"/>
        <v>0</v>
      </c>
      <c r="I17" s="61">
        <f t="shared" si="3"/>
        <v>-1134</v>
      </c>
      <c r="J17" s="61">
        <f>J18+J19</f>
        <v>0</v>
      </c>
      <c r="K17" s="61">
        <f t="shared" si="3"/>
        <v>0</v>
      </c>
      <c r="L17" s="342">
        <f t="shared" si="1"/>
        <v>-1436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>
        <v>-462</v>
      </c>
      <c r="F18" s="59"/>
      <c r="G18" s="59"/>
      <c r="H18" s="59"/>
      <c r="I18" s="59">
        <v>-1134</v>
      </c>
      <c r="J18" s="59"/>
      <c r="K18" s="59"/>
      <c r="L18" s="342">
        <f t="shared" si="1"/>
        <v>-1596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>
        <v>160</v>
      </c>
      <c r="G19" s="59"/>
      <c r="H19" s="59"/>
      <c r="I19" s="59"/>
      <c r="J19" s="59"/>
      <c r="K19" s="59"/>
      <c r="L19" s="342">
        <f t="shared" si="1"/>
        <v>160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>
        <v>1196</v>
      </c>
      <c r="D28" s="59"/>
      <c r="E28" s="59"/>
      <c r="F28" s="59"/>
      <c r="G28" s="59"/>
      <c r="H28" s="59"/>
      <c r="I28" s="59"/>
      <c r="J28" s="59"/>
      <c r="K28" s="59"/>
      <c r="L28" s="342">
        <f t="shared" si="1"/>
        <v>1196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14359</v>
      </c>
      <c r="D29" s="58">
        <f aca="true" t="shared" si="6" ref="D29:M29">D17+D20+D21+D24+D28+D27+D15+D16</f>
        <v>450</v>
      </c>
      <c r="E29" s="58">
        <f t="shared" si="6"/>
        <v>3710</v>
      </c>
      <c r="F29" s="58">
        <f t="shared" si="6"/>
        <v>732</v>
      </c>
      <c r="G29" s="58">
        <f t="shared" si="6"/>
        <v>0</v>
      </c>
      <c r="H29" s="58">
        <f t="shared" si="6"/>
        <v>0</v>
      </c>
      <c r="I29" s="58">
        <f t="shared" si="6"/>
        <v>619</v>
      </c>
      <c r="J29" s="58">
        <f t="shared" si="6"/>
        <v>0</v>
      </c>
      <c r="K29" s="58">
        <f t="shared" si="6"/>
        <v>0</v>
      </c>
      <c r="L29" s="342">
        <f t="shared" si="1"/>
        <v>19870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14359</v>
      </c>
      <c r="D32" s="58">
        <f t="shared" si="7"/>
        <v>450</v>
      </c>
      <c r="E32" s="58">
        <f t="shared" si="7"/>
        <v>3710</v>
      </c>
      <c r="F32" s="58">
        <f t="shared" si="7"/>
        <v>732</v>
      </c>
      <c r="G32" s="58">
        <f t="shared" si="7"/>
        <v>0</v>
      </c>
      <c r="H32" s="58">
        <f t="shared" si="7"/>
        <v>0</v>
      </c>
      <c r="I32" s="58">
        <f t="shared" si="7"/>
        <v>619</v>
      </c>
      <c r="J32" s="58">
        <f t="shared" si="7"/>
        <v>0</v>
      </c>
      <c r="K32" s="58">
        <f t="shared" si="7"/>
        <v>0</v>
      </c>
      <c r="L32" s="342">
        <f t="shared" si="1"/>
        <v>19870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861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C10">
      <selection activeCell="L14" sqref="L1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СИ "АДСИЦ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175326309</v>
      </c>
      <c r="P2" s="481"/>
      <c r="Q2" s="481"/>
      <c r="R2" s="524"/>
    </row>
    <row r="3" spans="1:18" ht="15">
      <c r="A3" s="598" t="s">
        <v>5</v>
      </c>
      <c r="B3" s="599"/>
      <c r="C3" s="601" t="str">
        <f>'справка №1-БАЛАНС'!E5</f>
        <v>към 30.06.2013 г.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1</v>
      </c>
      <c r="L12" s="64">
        <v>1</v>
      </c>
      <c r="M12" s="64"/>
      <c r="N12" s="73">
        <f t="shared" si="4"/>
        <v>2</v>
      </c>
      <c r="O12" s="64"/>
      <c r="P12" s="64"/>
      <c r="Q12" s="73">
        <f t="shared" si="0"/>
        <v>2</v>
      </c>
      <c r="R12" s="73">
        <f t="shared" si="1"/>
        <v>21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16</v>
      </c>
      <c r="E14" s="188"/>
      <c r="F14" s="188"/>
      <c r="G14" s="73">
        <f t="shared" si="2"/>
        <v>16</v>
      </c>
      <c r="H14" s="64"/>
      <c r="I14" s="64"/>
      <c r="J14" s="73">
        <f t="shared" si="3"/>
        <v>16</v>
      </c>
      <c r="K14" s="64">
        <v>5</v>
      </c>
      <c r="L14" s="64">
        <v>1</v>
      </c>
      <c r="M14" s="64"/>
      <c r="N14" s="73">
        <f t="shared" si="4"/>
        <v>6</v>
      </c>
      <c r="O14" s="64"/>
      <c r="P14" s="64"/>
      <c r="Q14" s="73">
        <f t="shared" si="0"/>
        <v>6</v>
      </c>
      <c r="R14" s="73">
        <f t="shared" si="1"/>
        <v>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>
        <v>14</v>
      </c>
      <c r="E16" s="188"/>
      <c r="F16" s="188"/>
      <c r="G16" s="73">
        <f t="shared" si="2"/>
        <v>14</v>
      </c>
      <c r="H16" s="64"/>
      <c r="I16" s="64"/>
      <c r="J16" s="73">
        <f t="shared" si="3"/>
        <v>14</v>
      </c>
      <c r="K16" s="64">
        <v>6</v>
      </c>
      <c r="L16" s="64">
        <v>1</v>
      </c>
      <c r="M16" s="64"/>
      <c r="N16" s="73">
        <f t="shared" si="4"/>
        <v>7</v>
      </c>
      <c r="O16" s="64"/>
      <c r="P16" s="64"/>
      <c r="Q16" s="73">
        <f aca="true" t="shared" si="5" ref="Q16:Q25">N16+O16-P16</f>
        <v>7</v>
      </c>
      <c r="R16" s="73">
        <f aca="true" t="shared" si="6" ref="R16:R25">J16-Q16</f>
        <v>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53</v>
      </c>
      <c r="E17" s="193">
        <f>SUM(E9:E16)</f>
        <v>0</v>
      </c>
      <c r="F17" s="193">
        <f>SUM(F9:F16)</f>
        <v>0</v>
      </c>
      <c r="G17" s="73">
        <f t="shared" si="2"/>
        <v>53</v>
      </c>
      <c r="H17" s="74">
        <f>SUM(H9:H16)</f>
        <v>0</v>
      </c>
      <c r="I17" s="74">
        <f>SUM(I9:I16)</f>
        <v>0</v>
      </c>
      <c r="J17" s="73">
        <f t="shared" si="3"/>
        <v>53</v>
      </c>
      <c r="K17" s="74">
        <f>SUM(K9:K16)</f>
        <v>12</v>
      </c>
      <c r="L17" s="74">
        <f>SUM(L9:L16)</f>
        <v>3</v>
      </c>
      <c r="M17" s="74">
        <f>SUM(M9:M16)</f>
        <v>0</v>
      </c>
      <c r="N17" s="73">
        <f t="shared" si="4"/>
        <v>15</v>
      </c>
      <c r="O17" s="74">
        <f>SUM(O9:O16)</f>
        <v>0</v>
      </c>
      <c r="P17" s="74">
        <f>SUM(P9:P16)</f>
        <v>0</v>
      </c>
      <c r="Q17" s="73">
        <f t="shared" si="5"/>
        <v>15</v>
      </c>
      <c r="R17" s="73">
        <f t="shared" si="6"/>
        <v>38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53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53</v>
      </c>
      <c r="H40" s="436">
        <f t="shared" si="13"/>
        <v>0</v>
      </c>
      <c r="I40" s="436">
        <f t="shared" si="13"/>
        <v>0</v>
      </c>
      <c r="J40" s="436">
        <f t="shared" si="13"/>
        <v>53</v>
      </c>
      <c r="K40" s="436">
        <f t="shared" si="13"/>
        <v>12</v>
      </c>
      <c r="L40" s="436">
        <f t="shared" si="13"/>
        <v>3</v>
      </c>
      <c r="M40" s="436">
        <f t="shared" si="13"/>
        <v>0</v>
      </c>
      <c r="N40" s="436">
        <f t="shared" si="13"/>
        <v>15</v>
      </c>
      <c r="O40" s="436">
        <f t="shared" si="13"/>
        <v>0</v>
      </c>
      <c r="P40" s="436">
        <f t="shared" si="13"/>
        <v>0</v>
      </c>
      <c r="Q40" s="436">
        <f t="shared" si="13"/>
        <v>15</v>
      </c>
      <c r="R40" s="436">
        <f t="shared" si="13"/>
        <v>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863</v>
      </c>
      <c r="I44" s="354"/>
      <c r="J44" s="354"/>
      <c r="K44" s="354"/>
      <c r="L44" s="354"/>
      <c r="M44" s="354"/>
      <c r="N44" s="354"/>
      <c r="O44" s="609" t="s">
        <v>859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M3:N3"/>
    <mergeCell ref="A5:B6"/>
    <mergeCell ref="C5:C6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tabSelected="1" zoomScalePageLayoutView="0" workbookViewId="0" topLeftCell="A70">
      <selection activeCell="E95" sqref="E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СИ "АДСИЦ</v>
      </c>
      <c r="C3" s="620"/>
      <c r="D3" s="524" t="s">
        <v>2</v>
      </c>
      <c r="E3" s="106">
        <f>'справка №1-БАЛАНС'!H3</f>
        <v>175326309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30.06.2013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494</v>
      </c>
      <c r="D28" s="107">
        <v>494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494</v>
      </c>
      <c r="D43" s="103">
        <f>D24+D28+D29+D31+D30+D32+D33+D38</f>
        <v>494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494</v>
      </c>
      <c r="D44" s="102">
        <f>D43+D21+D19+D9</f>
        <v>494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aca="true" t="shared" si="1" ref="E56:E95">C56-D56</f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1503</v>
      </c>
      <c r="D64" s="107"/>
      <c r="E64" s="118">
        <f t="shared" si="1"/>
        <v>1503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1503</v>
      </c>
      <c r="D66" s="102">
        <f>D52+D56+D61+D62+D63+D64</f>
        <v>0</v>
      </c>
      <c r="E66" s="118">
        <f t="shared" si="1"/>
        <v>1503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3149</v>
      </c>
      <c r="D85" s="103">
        <f>SUM(D86:D90)+D94</f>
        <v>3149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>
        <v>501</v>
      </c>
      <c r="D86" s="107">
        <v>501</v>
      </c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2374</v>
      </c>
      <c r="D87" s="107">
        <v>2374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</v>
      </c>
      <c r="D89" s="107">
        <v>2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271</v>
      </c>
      <c r="D90" s="102">
        <f>SUM(D91:D93)</f>
        <v>271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27</v>
      </c>
      <c r="D92" s="107">
        <v>27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244</v>
      </c>
      <c r="D93" s="107">
        <v>244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3149</v>
      </c>
      <c r="D96" s="103">
        <f>D85+D80+D75+D71+D95</f>
        <v>3149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4652</v>
      </c>
      <c r="D97" s="103">
        <f>D96+D68+D66</f>
        <v>3149</v>
      </c>
      <c r="E97" s="103">
        <f>E96+E68+E66</f>
        <v>1503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870</v>
      </c>
      <c r="B109" s="614"/>
      <c r="C109" s="614" t="s">
        <v>864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СИ "АДСИЦ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175326309</v>
      </c>
    </row>
    <row r="5" spans="1:9" ht="15">
      <c r="A5" s="499" t="s">
        <v>5</v>
      </c>
      <c r="B5" s="622" t="str">
        <f>'справка №1-БАЛАНС'!E5</f>
        <v>към 30.06.2013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866</v>
      </c>
      <c r="B30" s="457"/>
      <c r="C30" s="614" t="s">
        <v>861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СИ "АДСИЦ</v>
      </c>
      <c r="C5" s="627"/>
      <c r="D5" s="627"/>
      <c r="E5" s="568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8" t="str">
        <f>'справка №1-БАЛАНС'!E5</f>
        <v>към 30.06.2013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866</v>
      </c>
      <c r="B151" s="451"/>
      <c r="C151" s="629" t="s">
        <v>861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2013-04-22T09:02:47Z</cp:lastPrinted>
  <dcterms:created xsi:type="dcterms:W3CDTF">2000-06-29T12:02:40Z</dcterms:created>
  <dcterms:modified xsi:type="dcterms:W3CDTF">2013-07-24T09:57:09Z</dcterms:modified>
  <cp:category/>
  <cp:version/>
  <cp:contentType/>
  <cp:contentStatus/>
</cp:coreProperties>
</file>