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<sst xmlns="http://schemas.openxmlformats.org/spreadsheetml/2006/main" count="1060" uniqueCount="867">
  <si>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</si>
  <si>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</si>
  <si>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</si>
  <si>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</si>
  <si>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</si>
  <si>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</si>
  <si>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</si>
  <si>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</si>
  <si>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</si>
  <si>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</si>
  <si>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</si>
  <si>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</si>
  <si>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</si>
  <si>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</si>
  <si>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</si>
  <si>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</si>
  <si>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</si>
  <si>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</si>
  <si>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</si>
  <si>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</si>
  <si>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</si>
  <si>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</si>
  <si>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</si>
  <si>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</si>
  <si>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</si>
  <si>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</si>
  <si>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</si>
  <si>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</si>
  <si>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</si>
  <si>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</si>
  <si>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</si>
  <si>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</si>
  <si>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</si>
  <si>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</si>
  <si>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</si>
  <si>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</si>
  <si>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</si>
  <si>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</si>
  <si>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</si>
  <si>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</si>
  <si>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</si>
  <si>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</si>
  <si>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</si>
  <si>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</si>
  <si>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</si>
  <si>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</si>
  <si>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</si>
  <si>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</si>
  <si>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</si>
  <si>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</si>
  <si>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</si>
  <si>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</si>
  <si>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</si>
  <si>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</si>
  <si>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</si>
  <si>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</si>
  <si>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</si>
  <si>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</si>
  <si>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</si>
  <si>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</si>
  <si>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</si>
  <si>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</si>
  <si>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</si>
  <si>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</si>
  <si>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</si>
  <si>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</si>
  <si>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</si>
  <si>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</si>
  <si>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</si>
  <si>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</si>
  <si>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</si>
  <si>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</si>
  <si>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</si>
  <si>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</si>
  <si>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</si>
  <si>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</si>
  <si>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</si>
  <si>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</si>
  <si>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</si>
  <si>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</si>
  <si>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</si>
  <si>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</si>
  <si>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</si>
  <si>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</si>
  <si>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</si>
  <si>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</si>
  <si>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</si>
  <si>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</si>
  <si>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</si>
  <si>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</si>
  <si>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</si>
  <si>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</si>
  <si>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</si>
  <si>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</si>
  <si>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</si>
  <si>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</si>
  <si>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</si>
  <si>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</si>
  <si>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</si>
  <si>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</si>
  <si>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</si>
  <si>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</si>
  <si>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</si>
  <si>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</si>
  <si>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</si>
  <si>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</si>
  <si>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</si>
  <si>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</si>
  <si>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</si>
  <si>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</si>
  <si>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</si>
  <si>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</si>
  <si>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</si>
  <si>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</si>
  <si>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</si>
  <si>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</si>
  <si>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</si>
  <si>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</si>
  <si>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</si>
  <si>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</si>
  <si>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</si>
  <si>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</si>
  <si>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</si>
  <si>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</si>
  <si>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</si>
  <si>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</si>
  <si>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</si>
  <si>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</si>
  <si>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</si>
  <si>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</si>
  <si>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</si>
  <si>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</si>
  <si>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</si>
  <si>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</si>
  <si>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</si>
  <si>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</si>
  <si>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</si>
  <si>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</si>
  <si>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</si>
  <si>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</si>
  <si>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</si>
  <si>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</si>
  <si>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</si>
  <si>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</si>
  <si>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</si>
  <si>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</si>
  <si>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</si>
  <si>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</si>
  <si>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</si>
  <si>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</si>
  <si>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</si>
  <si>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</si>
  <si>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</si>
  <si>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</si>
  <si>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</si>
  <si>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</si>
  <si>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</si>
  <si>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</si>
  <si>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</si>
  <si>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</si>
  <si>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</si>
  <si>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</si>
  <si>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</si>
  <si>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</si>
  <si>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</si>
  <si>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</si>
  <si>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</si>
  <si>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</si>
  <si>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</si>
  <si>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</si>
  <si>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</si>
  <si>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</si>
  <si>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</si>
  <si>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</si>
  <si>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</si>
  <si>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</si>
  <si>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</si>
  <si>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</si>
  <si>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</si>
  <si>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</si>
  <si>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</si>
  <si>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</si>
  <si>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</si>
  <si>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</si>
  <si>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</si>
  <si>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</si>
  <si>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</si>
  <si>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</si>
  <si>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</si>
  <si>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</si>
  <si>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</si>
  <si>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</si>
  <si>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</si>
  <si>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</si>
  <si>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</si>
  <si>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</si>
  <si>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</si>
  <si>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</si>
  <si>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</si>
  <si>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</si>
  <si>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</si>
  <si>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</si>
  <si>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</si>
  <si>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</si>
  <si>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</si>
  <si>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</si>
  <si>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</si>
  <si>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</si>
  <si>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</si>
  <si>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</si>
  <si>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</si>
  <si>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</si>
  <si>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</si>
  <si>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</si>
  <si>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</si>
  <si>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</si>
  <si>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</si>
  <si>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</si>
  <si>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</si>
  <si>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</si>
  <si>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</si>
  <si>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</si>
  <si>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</si>
  <si>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</si>
  <si>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</si>
  <si>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</si>
  <si>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</si>
  <si>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</si>
  <si>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</si>
  <si>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</si>
  <si>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</si>
  <si>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</si>
  <si>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</si>
  <si>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</si>
  <si>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</si>
  <si>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</si>
  <si>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</si>
  <si>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</si>
  <si>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</si>
  <si>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</si>
  <si>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</si>
  <si>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</si>
  <si>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</si>
  <si>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</si>
  <si>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</si>
  <si>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</si>
  <si>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</si>
  <si>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</si>
  <si>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</si>
  <si>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</si>
  <si>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</si>
  <si>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</si>
  <si>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</si>
  <si>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</si>
  <si>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</si>
  <si>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</si>
  <si>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</si>
  <si>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</si>
  <si>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</si>
  <si>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</si>
  <si>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</si>
  <si>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</si>
  <si>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</si>
  <si>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</si>
  <si>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</si>
  <si>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</si>
  <si>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</si>
  <si>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</si>
  <si>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</si>
  <si>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</si>
  <si>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</si>
  <si>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</si>
  <si>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</si>
  <si>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</si>
  <si>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</si>
  <si>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</si>
  <si>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</si>
  <si>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</si>
  <si>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</si>
  <si>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</si>
  <si>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</si>
  <si>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</si>
  <si>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</si>
  <si>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</si>
  <si>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</si>
  <si>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</si>
  <si>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</si>
  <si>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</si>
  <si>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</si>
  <si>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</si>
  <si>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</si>
  <si>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</si>
  <si>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</si>
  <si>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</si>
  <si>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</si>
  <si>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</si>
  <si>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</si>
  <si>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</si>
  <si>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</si>
  <si>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</si>
  <si>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</si>
  <si>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</si>
  <si>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</si>
  <si>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</si>
  <si>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</si>
  <si>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</si>
  <si>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</si>
  <si>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</si>
  <si>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</si>
  <si>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</si>
  <si>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</si>
  <si>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</si>
  <si>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</si>
  <si>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</si>
  <si>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</si>
  <si>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</si>
  <si>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</si>
  <si>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</si>
  <si>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</si>
  <si>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</si>
  <si>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</si>
  <si>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</si>
  <si>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</si>
  <si>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</si>
  <si>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</si>
  <si>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</si>
  <si>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</si>
  <si>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</si>
  <si>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</si>
  <si>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</si>
  <si>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</si>
  <si>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</si>
  <si>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</si>
  <si>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</si>
  <si>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</si>
  <si>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</si>
  <si>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</si>
  <si>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</si>
  <si>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</si>
  <si>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</si>
  <si>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</si>
  <si>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</si>
  <si>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</si>
  <si>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</si>
  <si>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</si>
  <si>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</si>
  <si>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</si>
  <si>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</si>
  <si>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</si>
  <si>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</si>
  <si>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</si>
  <si>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</si>
  <si>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</si>
  <si>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</si>
  <si>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</si>
  <si>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</si>
  <si>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</si>
  <si>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</si>
  <si>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</si>
  <si>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</si>
  <si>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</si>
  <si>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</si>
  <si>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</si>
  <si>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</si>
  <si>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</si>
  <si>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</si>
  <si>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</si>
  <si>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</si>
  <si>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</si>
  <si>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</si>
  <si>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</si>
  <si>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</si>
  <si>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</si>
  <si>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</si>
  <si>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</si>
  <si>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</si>
  <si>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</si>
  <si>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</si>
  <si>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</si>
  <si>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</si>
  <si>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</si>
  <si>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</si>
  <si>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</si>
  <si>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</si>
  <si>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</si>
  <si>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</si>
  <si>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</si>
  <si>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</si>
  <si>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</si>
  <si>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</si>
  <si>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</si>
  <si>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</si>
  <si>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</si>
  <si>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</si>
  <si>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</si>
  <si>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</si>
  <si>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</si>
  <si>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</si>
  <si>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</si>
  <si>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</si>
  <si>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</si>
  <si>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</si>
  <si>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</si>
  <si>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</si>
  <si>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</si>
  <si>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</si>
  <si>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</si>
  <si>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</si>
  <si>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</si>
  <si>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</si>
  <si>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</si>
  <si>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</si>
  <si>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</si>
  <si>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</si>
  <si>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</si>
  <si>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</si>
  <si>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</si>
  <si>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</si>
  <si>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</si>
  <si>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</si>
  <si>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</si>
  <si>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</si>
  <si>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</si>
  <si>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</si>
  <si>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</si>
  <si>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</si>
  <si>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</si>
  <si>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</si>
  <si>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</si>
  <si>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</si>
  <si>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</si>
  <si>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</si>
  <si>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</si>
  <si>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</si>
  <si>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</si>
  <si>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</si>
  <si>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</si>
  <si>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</si>
  <si>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</si>
  <si>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</si>
  <si>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</si>
  <si>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</si>
  <si>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</si>
  <si>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</si>
  <si>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</si>
  <si>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</si>
  <si>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</si>
  <si>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</si>
  <si>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</si>
  <si>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</si>
  <si>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</si>
  <si>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</si>
  <si>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</si>
  <si>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</si>
  <si>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</si>
  <si>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</si>
  <si>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</si>
  <si>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</si>
  <si>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</si>
  <si>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</si>
  <si>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</si>
  <si>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</si>
  <si>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</si>
  <si>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</si>
  <si>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</si>
  <si>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</si>
  <si>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</si>
  <si>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</si>
  <si>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</si>
  <si>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</si>
  <si>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</si>
  <si>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</si>
  <si>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</si>
  <si>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</si>
  <si>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</si>
  <si>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</si>
  <si>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</si>
  <si>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</si>
  <si>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</si>
  <si>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</si>
  <si>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</si>
  <si>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</si>
  <si>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</si>
  <si>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</si>
  <si>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</si>
  <si>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</si>
  <si>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</si>
  <si>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</si>
  <si>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</si>
  <si>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</si>
  <si>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</si>
  <si>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</si>
  <si>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</si>
  <si>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</si>
  <si>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</si>
  <si>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</si>
  <si>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</si>
  <si>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</si>
  <si>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</si>
  <si>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</si>
  <si>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</si>
  <si>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</si>
  <si>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</si>
  <si>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</si>
  <si>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</si>
  <si>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</si>
  <si>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</si>
  <si>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</si>
  <si>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</si>
  <si>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</si>
  <si>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</si>
  <si>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</si>
  <si>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</si>
  <si>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</si>
  <si>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</si>
  <si>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</si>
  <si>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</si>
  <si>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</si>
  <si>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</si>
  <si>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</si>
  <si>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</si>
  <si>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</si>
  <si>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</si>
  <si>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</si>
  <si>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</si>
  <si>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</si>
  <si>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</si>
  <si>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</si>
  <si>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</si>
  <si>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</si>
  <si>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</si>
  <si>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</si>
  <si>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</si>
  <si>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</si>
  <si>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</si>
  <si>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</si>
  <si>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</si>
  <si>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</si>
  <si>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</si>
  <si>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</si>
  <si>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</si>
  <si>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</si>
  <si>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</si>
  <si>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</si>
  <si>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</si>
  <si>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</si>
  <si>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</si>
  <si>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</si>
  <si>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</si>
  <si>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</si>
  <si>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</si>
  <si>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</si>
  <si>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</si>
  <si>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</si>
  <si>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</si>
  <si>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</si>
  <si>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</si>
  <si>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</si>
  <si>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</si>
  <si>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</si>
  <si>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</si>
  <si>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</si>
  <si>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</si>
  <si>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</si>
  <si>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</si>
  <si>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</si>
  <si>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</si>
  <si>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</si>
  <si>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</si>
  <si>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</si>
  <si>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</si>
  <si>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</si>
  <si>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</si>
  <si>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</si>
  <si>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</si>
  <si>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</si>
  <si>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</si>
  <si>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</si>
  <si>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</si>
  <si>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</si>
  <si>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</si>
  <si>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</si>
  <si>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</si>
  <si>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</si>
  <si>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</si>
  <si>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</si>
  <si>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</si>
  <si>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</si>
  <si>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</si>
  <si>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</si>
  <si>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</si>
  <si>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</si>
  <si>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</si>
  <si>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</si>
  <si>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</si>
  <si>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</si>
  <si>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</si>
  <si>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</si>
  <si>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</si>
  <si>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</si>
  <si>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</si>
  <si>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</si>
  <si>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</si>
  <si>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</si>
  <si>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</si>
  <si>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</si>
  <si>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</si>
  <si>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</si>
  <si>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</si>
  <si>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</si>
  <si>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</si>
  <si>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</si>
  <si>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</si>
  <si>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</si>
  <si>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</si>
  <si>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</si>
  <si>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</si>
  <si>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</si>
  <si>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</si>
  <si>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</si>
  <si>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</si>
  <si>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</si>
  <si>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</si>
  <si>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</si>
  <si>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</si>
  <si>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</si>
  <si>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</si>
  <si>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</si>
  <si>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</si>
  <si>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</si>
  <si>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</si>
  <si>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</si>
  <si>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</si>
  <si>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</si>
  <si>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</si>
  <si>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</si>
  <si>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</si>
  <si>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</si>
  <si>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</si>
  <si>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</si>
  <si>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</si>
  <si>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</si>
  <si>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</si>
  <si>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</si>
  <si>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</si>
  <si>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</si>
  <si>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</si>
  <si>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</si>
  <si>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</si>
  <si>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</si>
  <si>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</si>
  <si>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</si>
  <si>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</si>
  <si>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</si>
  <si>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</si>
  <si>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</si>
  <si>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</si>
  <si>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</si>
  <si>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</si>
  <si>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</si>
  <si>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</si>
  <si>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</si>
  <si>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</si>
  <si>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</si>
  <si>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</si>
  <si>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</si>
  <si>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</si>
  <si>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</si>
  <si>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</si>
  <si>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</si>
  <si>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</si>
  <si>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</si>
  <si>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</si>
  <si>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</si>
  <si>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</si>
  <si>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</si>
  <si>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</si>
  <si>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</si>
  <si>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</si>
  <si>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</si>
  <si>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</si>
  <si>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</si>
  <si>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</si>
  <si>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</si>
  <si>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</si>
  <si>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</si>
  <si>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</si>
  <si>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</si>
  <si>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</si>
  <si>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</si>
  <si>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</si>
  <si>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</si>
  <si>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</si>
  <si>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</si>
  <si>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</si>
  <si>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</si>
  <si>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</si>
  <si>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</si>
  <si>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</si>
  <si>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</si>
  <si>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</si>
  <si>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</si>
  <si>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</si>
  <si>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</si>
  <si>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</si>
  <si>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</si>
  <si>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</si>
  <si>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</si>
  <si>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</si>
  <si>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</si>
  <si>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</si>
  <si>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</si>
  <si>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</si>
  <si>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</si>
  <si>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</si>
  <si>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</si>
  <si>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</si>
  <si>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</si>
  <si>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</si>
  <si>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</si>
  <si>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</si>
  <si>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</si>
  <si>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</si>
  <si>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</si>
  <si>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</si>
  <si>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</si>
  <si>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</si>
  <si>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</si>
  <si>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</si>
  <si>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</si>
  <si>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</si>
  <si>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</si>
  <si>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</si>
  <si>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</si>
  <si>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</si>
  <si>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</si>
  <si>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</si>
  <si>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</si>
  <si>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</si>
  <si>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</si>
  <si>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</si>
  <si>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</si>
  <si>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</si>
  <si>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</si>
  <si>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</si>
  <si>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</si>
  <si>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</si>
  <si>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</si>
  <si>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</si>
  <si>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</si>
  <si>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</si>
  <si>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</si>
  <si>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</si>
  <si>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</si>
  <si>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</si>
  <si>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</si>
  <si>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</si>
  <si>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</si>
  <si>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</si>
  <si>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</si>
  <si>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</si>
  <si>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</si>
  <si>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</si>
  <si>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</si>
  <si>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</si>
  <si>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</si>
  <si>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</si>
  <si>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</si>
  <si>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</si>
  <si>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</si>
  <si>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</si>
  <si>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</si>
  <si>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</si>
  <si>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</si>
  <si>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</si>
  <si>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</si>
  <si>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</si>
  <si>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</si>
  <si>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</si>
  <si>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</si>
  <si>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</si>
  <si>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</si>
  <si>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</si>
  <si>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</si>
  <si>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</si>
  <si>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</si>
  <si>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</si>
  <si>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</si>
  <si>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</si>
  <si>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</si>
  <si>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</si>
  <si>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</si>
  <si>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</si>
  <si>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</si>
  <si>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</si>
  <si>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</si>
  <si>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</si>
  <si>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</si>
  <si>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</si>
  <si>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</si>
  <si>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</si>
  <si>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</si>
  <si>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</si>
  <si>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</si>
  <si>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</si>
  <si>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</si>
  <si>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</si>
  <si>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</si>
  <si>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</si>
  <si>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</si>
  <si>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</si>
  <si>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</si>
  <si>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</si>
  <si>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</si>
  <si>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</si>
  <si>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</si>
  <si>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</si>
  <si>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</si>
  <si>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</si>
  <si>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</si>
  <si>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</si>
  <si>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</si>
  <si>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</si>
  <si>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</si>
  <si>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</si>
  <si>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</si>
  <si>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</si>
  <si>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</si>
  <si>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</si>
  <si>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</si>
  <si>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</si>
  <si>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</si>
  <si>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</si>
  <si>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</si>
  <si>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</si>
  <si>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</si>
  <si>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</si>
  <si>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</si>
  <si>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</si>
  <si>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</si>
  <si>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</si>
  <si>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</si>
  <si>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</si>
  <si>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</si>
  <si>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</si>
  <si>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</si>
  <si>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</si>
  <si>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</si>
  <si>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</si>
  <si>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</si>
  <si>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</si>
  <si>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</si>
  <si>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</si>
  <si>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</si>
  <si>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</si>
  <si>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</si>
  <si>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</si>
  <si>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</si>
  <si>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</si>
  <si>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</si>
  <si>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</si>
  <si>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</si>
  <si>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</si>
  <si>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</si>
  <si>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30.09.2015</t>
  </si>
  <si>
    <t>Дата на съставяне: 26.10.2015 г.</t>
  </si>
  <si>
    <t>26.10.2015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</si>
</sst>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863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11058</v>
      </c>
      <c r="D20" s="151">
        <v>10209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8396</v>
      </c>
      <c r="H27" s="154">
        <f>SUM(H28:H30)</f>
        <v>8273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8396</v>
      </c>
      <c r="H28" s="152">
        <v>8273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799</v>
      </c>
      <c r="H31" s="152">
        <v>1265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9195</v>
      </c>
      <c r="H33" s="154">
        <f>H27+H31+H32</f>
        <v>9538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9845</v>
      </c>
      <c r="H36" s="154">
        <f>H25+H17+H33</f>
        <v>10188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724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724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11082</v>
      </c>
      <c r="D55" s="155">
        <f>D19+D20+D21+D27+D32+D45+D51+D53+D54</f>
        <v>10233</v>
      </c>
      <c r="E55" s="237" t="s">
        <v>172</v>
      </c>
      <c r="F55" s="261" t="s">
        <v>173</v>
      </c>
      <c r="G55" s="154">
        <f>G49+G51+G52+G53+G54</f>
        <v>724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33</v>
      </c>
      <c r="H61" s="154">
        <f>SUM(H62:H68)</f>
        <v>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18</v>
      </c>
      <c r="H64" s="152">
        <v>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136</v>
      </c>
      <c r="D68" s="151">
        <v>86</v>
      </c>
      <c r="E68" s="237" t="s">
        <v>213</v>
      </c>
      <c r="F68" s="242" t="s">
        <v>214</v>
      </c>
      <c r="G68" s="152">
        <v>15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827</v>
      </c>
      <c r="H69" s="152">
        <v>175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860</v>
      </c>
      <c r="H71" s="161">
        <f>H59+H60+H61+H69+H70</f>
        <v>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139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860</v>
      </c>
      <c r="H79" s="162">
        <f>H71+H74+H75+H76</f>
        <v>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208</v>
      </c>
      <c r="D88" s="151">
        <v>124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208</v>
      </c>
      <c r="D91" s="155">
        <f>SUM(D87:D90)</f>
        <v>124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347</v>
      </c>
      <c r="D93" s="155">
        <f>D64+D75+D84+D91+D92</f>
        <v>212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11429</v>
      </c>
      <c r="D94" s="164">
        <f>D93+D55</f>
        <v>10445</v>
      </c>
      <c r="E94" s="448" t="s">
        <v>270</v>
      </c>
      <c r="F94" s="289" t="s">
        <v>271</v>
      </c>
      <c r="G94" s="165">
        <f>G36+G39+G55+G79</f>
        <v>11429</v>
      </c>
      <c r="H94" s="165">
        <f>H36+H39+H55+H79</f>
        <v>10445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2" t="s">
        <v>866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855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30.09.2015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184</v>
      </c>
      <c r="D10" s="46">
        <v>275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938</v>
      </c>
      <c r="H11" s="547">
        <v>1127</v>
      </c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6" t="s">
        <v>297</v>
      </c>
      <c r="G12" s="547">
        <v>191</v>
      </c>
      <c r="H12" s="547">
        <v>190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48" t="s">
        <v>300</v>
      </c>
      <c r="G13" s="545">
        <f>SUM(G9:G12)</f>
        <v>1129</v>
      </c>
      <c r="H13" s="545">
        <f>SUM(H9:H12)</f>
        <v>1317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109</v>
      </c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304</v>
      </c>
      <c r="D19" s="49">
        <f>SUM(D9:D15)+D16</f>
        <v>286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21</v>
      </c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1</v>
      </c>
      <c r="H23" s="547">
        <v>16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1</v>
      </c>
      <c r="H24" s="545">
        <f>SUM(H19:H23)</f>
        <v>16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6</v>
      </c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27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331</v>
      </c>
      <c r="D28" s="50">
        <f>D26+D19</f>
        <v>287</v>
      </c>
      <c r="E28" s="127" t="s">
        <v>339</v>
      </c>
      <c r="F28" s="551" t="s">
        <v>340</v>
      </c>
      <c r="G28" s="545">
        <f>G13+G15+G24</f>
        <v>1130</v>
      </c>
      <c r="H28" s="545">
        <f>H13+H15+H24</f>
        <v>1333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799</v>
      </c>
      <c r="D30" s="50">
        <f>IF((H28-D28)&gt;0,H28-D28,0)</f>
        <v>1046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851</v>
      </c>
      <c r="B31" s="306" t="s">
        <v>345</v>
      </c>
      <c r="C31" s="46"/>
      <c r="D31" s="46"/>
      <c r="E31" s="296" t="s">
        <v>854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331</v>
      </c>
      <c r="D33" s="49">
        <f>D28-D31+D32</f>
        <v>287</v>
      </c>
      <c r="E33" s="127" t="s">
        <v>353</v>
      </c>
      <c r="F33" s="551" t="s">
        <v>354</v>
      </c>
      <c r="G33" s="53">
        <f>G32-G31+G28</f>
        <v>1130</v>
      </c>
      <c r="H33" s="53">
        <f>H32-H31+H28</f>
        <v>1333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799</v>
      </c>
      <c r="D34" s="50">
        <f>IF((H33-D33)&gt;0,H33-D33,0)</f>
        <v>1046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799</v>
      </c>
      <c r="D39" s="457">
        <f>+IF((H33-D33-D35)&gt;0,H33-D33-D35,0)</f>
        <v>1046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799</v>
      </c>
      <c r="D41" s="52">
        <f>IF(H39=0,IF(D39-D40&gt;0,D39-D40+H40,0),IF(H39-H40&lt;0,H40-H39+D39,0))</f>
        <v>1046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1130</v>
      </c>
      <c r="D42" s="53">
        <f>D33+D35+D39</f>
        <v>1333</v>
      </c>
      <c r="E42" s="128" t="s">
        <v>380</v>
      </c>
      <c r="F42" s="129" t="s">
        <v>381</v>
      </c>
      <c r="G42" s="53">
        <f>G39+G33</f>
        <v>1130</v>
      </c>
      <c r="H42" s="53">
        <f>H39+H33</f>
        <v>1333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861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4.25">
      <c r="A48" s="500" t="s">
        <v>272</v>
      </c>
      <c r="B48" s="572" t="s">
        <v>866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30.09.2015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1304</v>
      </c>
      <c r="D10" s="54">
        <v>1521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-282</v>
      </c>
      <c r="D11" s="54">
        <v>-424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-177</v>
      </c>
      <c r="D14" s="54">
        <v>-200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-109</v>
      </c>
      <c r="D19" s="54">
        <v>-82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723</v>
      </c>
      <c r="D20" s="55">
        <f>SUM(D10:D19)</f>
        <v>806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-850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770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-46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-493</v>
      </c>
      <c r="D40" s="54">
        <v>-767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-20</v>
      </c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-559</v>
      </c>
      <c r="D42" s="55">
        <f>SUM(D34:D41)</f>
        <v>-769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84</v>
      </c>
      <c r="D43" s="55">
        <f>D42+D32+D20</f>
        <v>37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16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208</v>
      </c>
      <c r="D45" s="55">
        <f>D44+D43</f>
        <v>53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208</v>
      </c>
      <c r="D46" s="56">
        <v>53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865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30.09.2015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</v>
      </c>
      <c r="I11" s="58">
        <f>'справка №1-БАЛАНС'!H28+'справка №1-БАЛАНС'!H31</f>
        <v>9538</v>
      </c>
      <c r="J11" s="58">
        <f>'справка №1-БАЛАНС'!H29+'справка №1-БАЛАНС'!H32</f>
        <v>0</v>
      </c>
      <c r="K11" s="60"/>
      <c r="L11" s="344">
        <f>SUM(C11:K11)</f>
        <v>10189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</v>
      </c>
      <c r="I15" s="61">
        <f t="shared" si="2"/>
        <v>9538</v>
      </c>
      <c r="J15" s="61">
        <f t="shared" si="2"/>
        <v>0</v>
      </c>
      <c r="K15" s="61">
        <f t="shared" si="2"/>
        <v>0</v>
      </c>
      <c r="L15" s="344">
        <f t="shared" si="1"/>
        <v>10189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799</v>
      </c>
      <c r="J16" s="345">
        <f>+'справка №1-БАЛАНС'!G32</f>
        <v>0</v>
      </c>
      <c r="K16" s="60"/>
      <c r="L16" s="344">
        <f t="shared" si="1"/>
        <v>799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-1143</v>
      </c>
      <c r="J17" s="62">
        <f>J18+J19</f>
        <v>0</v>
      </c>
      <c r="K17" s="62">
        <f t="shared" si="3"/>
        <v>0</v>
      </c>
      <c r="L17" s="344">
        <f t="shared" si="1"/>
        <v>-1143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-1143</v>
      </c>
      <c r="J18" s="60"/>
      <c r="K18" s="60"/>
      <c r="L18" s="344">
        <f t="shared" si="1"/>
        <v>-1143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</v>
      </c>
      <c r="I29" s="59">
        <f t="shared" si="6"/>
        <v>9194</v>
      </c>
      <c r="J29" s="59">
        <f t="shared" si="6"/>
        <v>0</v>
      </c>
      <c r="K29" s="59">
        <f t="shared" si="6"/>
        <v>0</v>
      </c>
      <c r="L29" s="344">
        <f t="shared" si="1"/>
        <v>9845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</v>
      </c>
      <c r="I32" s="59">
        <f t="shared" si="7"/>
        <v>9194</v>
      </c>
      <c r="J32" s="59">
        <f t="shared" si="7"/>
        <v>0</v>
      </c>
      <c r="K32" s="59">
        <f t="shared" si="7"/>
        <v>0</v>
      </c>
      <c r="L32" s="344">
        <f t="shared" si="1"/>
        <v>9845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865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857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"КУАНТУМ ДИВЕЛОПМЪНТС" АДСИЦ</v>
      </c>
      <c r="D2" s="608"/>
      <c r="E2" s="608"/>
      <c r="F2" s="608"/>
      <c r="G2" s="608"/>
      <c r="H2" s="608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6" t="s">
        <v>5</v>
      </c>
      <c r="B3" s="607"/>
      <c r="C3" s="609" t="str">
        <f>'справка №1-БАЛАНС'!E5</f>
        <v>КЪМ 30.09.2015</v>
      </c>
      <c r="D3" s="609"/>
      <c r="E3" s="609"/>
      <c r="F3" s="482"/>
      <c r="G3" s="482"/>
      <c r="H3" s="482"/>
      <c r="I3" s="482"/>
      <c r="J3" s="482"/>
      <c r="K3" s="482"/>
      <c r="L3" s="482"/>
      <c r="M3" s="598" t="s">
        <v>4</v>
      </c>
      <c r="N3" s="598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10209</v>
      </c>
      <c r="E18" s="187">
        <v>849</v>
      </c>
      <c r="F18" s="187"/>
      <c r="G18" s="74">
        <f t="shared" si="2"/>
        <v>11058</v>
      </c>
      <c r="H18" s="63"/>
      <c r="I18" s="63"/>
      <c r="J18" s="74">
        <f t="shared" si="3"/>
        <v>11058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11058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10233</v>
      </c>
      <c r="E40" s="437">
        <f>E17+E18+E19+E25+E38+E39</f>
        <v>849</v>
      </c>
      <c r="F40" s="437">
        <f aca="true" t="shared" si="13" ref="F40:R40">F17+F18+F19+F25+F38+F39</f>
        <v>0</v>
      </c>
      <c r="G40" s="437">
        <f t="shared" si="13"/>
        <v>11082</v>
      </c>
      <c r="H40" s="437">
        <f t="shared" si="13"/>
        <v>0</v>
      </c>
      <c r="I40" s="437">
        <f t="shared" si="13"/>
        <v>0</v>
      </c>
      <c r="J40" s="437">
        <f t="shared" si="13"/>
        <v>11082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11082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94" t="s">
        <v>781</v>
      </c>
      <c r="P44" s="595"/>
      <c r="Q44" s="595"/>
      <c r="R44" s="595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30.09.2015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136</v>
      </c>
      <c r="D28" s="108">
        <v>136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139</v>
      </c>
      <c r="D43" s="104">
        <f>D24+D28+D29+D31+D30+D32+D33+D38</f>
        <v>139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139</v>
      </c>
      <c r="D44" s="103">
        <f>D43+D21+D19+D9</f>
        <v>139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724</v>
      </c>
      <c r="D56" s="103">
        <f>D57+D59</f>
        <v>0</v>
      </c>
      <c r="E56" s="119">
        <f t="shared" si="1"/>
        <v>724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724</v>
      </c>
      <c r="D57" s="108"/>
      <c r="E57" s="119">
        <f t="shared" si="1"/>
        <v>724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724</v>
      </c>
      <c r="D66" s="103">
        <f>D52+D56+D61+D62+D63+D64</f>
        <v>0</v>
      </c>
      <c r="E66" s="119">
        <f t="shared" si="1"/>
        <v>724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650</v>
      </c>
      <c r="D71" s="105">
        <f>SUM(D72:D74)</f>
        <v>650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650</v>
      </c>
      <c r="D73" s="108">
        <v>650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</v>
      </c>
      <c r="D85" s="104">
        <f>SUM(D86:D90)+D94</f>
        <v>116</v>
      </c>
      <c r="E85" s="104">
        <f>SUM(E86:E90)+E94</f>
        <v>-83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18</v>
      </c>
      <c r="D87" s="108">
        <v>63</v>
      </c>
      <c r="E87" s="119">
        <f t="shared" si="1"/>
        <v>-45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15</v>
      </c>
      <c r="D90" s="103">
        <f>SUM(D91:D93)</f>
        <v>53</v>
      </c>
      <c r="E90" s="103">
        <f>SUM(E91:E93)</f>
        <v>-38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15</v>
      </c>
      <c r="D92" s="108">
        <v>53</v>
      </c>
      <c r="E92" s="119">
        <f t="shared" si="1"/>
        <v>-38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177</v>
      </c>
      <c r="D95" s="108">
        <v>177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860</v>
      </c>
      <c r="D96" s="104">
        <f>D85+D80+D75+D71+D95</f>
        <v>943</v>
      </c>
      <c r="E96" s="104">
        <f>E85+E80+E75+E71+E95</f>
        <v>-83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1584</v>
      </c>
      <c r="D97" s="104">
        <f>D96+D68+D66</f>
        <v>943</v>
      </c>
      <c r="E97" s="104">
        <f>E96+E68+E66</f>
        <v>641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865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781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30.09.2015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865</v>
      </c>
      <c r="B30" s="621"/>
      <c r="C30" s="621"/>
      <c r="D30" s="456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822</v>
      </c>
      <c r="B6" s="626" t="str">
        <f>'справка №1-БАЛАНС'!E5</f>
        <v>КЪМ 30.09.2015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865</v>
      </c>
      <c r="B151" s="451"/>
      <c r="C151" s="627" t="s">
        <v>849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856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MGeorgieva</cp:lastModifiedBy>
  <cp:lastPrinted>2015-03-23T07:46:12Z</cp:lastPrinted>
  <dcterms:created xsi:type="dcterms:W3CDTF">2000-06-29T12:02:40Z</dcterms:created>
  <dcterms:modified xsi:type="dcterms:W3CDTF">2015-10-26T13:43:46Z</dcterms:modified>
  <cp:category/>
  <cp:version/>
  <cp:contentType/>
  <cp:contentStatus/>
</cp:coreProperties>
</file>