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981" activeTab="0"/>
  </bookViews>
  <sheets>
    <sheet name="BS" sheetId="1" r:id="rId1"/>
    <sheet name="IS" sheetId="2" r:id="rId2"/>
    <sheet name="CFS" sheetId="3" r:id="rId3"/>
    <sheet name="EQS" sheetId="4" r:id="rId4"/>
  </sheets>
  <definedNames>
    <definedName name="AS2DocOpenMode" hidden="1">"AS2DocumentEdit"</definedName>
    <definedName name="_xlnm.Print_Titles" localSheetId="0">'BS'!$1:$3</definedName>
    <definedName name="_xlnm.Print_Titles" localSheetId="1">'IS'!$1:$2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'CFS'!$H:$IV</definedName>
    <definedName name="Z_0C92A18C_82C1_43C8_B8D2_6F7E21DEB0D9_.wvu.Cols" localSheetId="3" hidden="1">'EQS'!#REF!</definedName>
    <definedName name="Z_0C92A18C_82C1_43C8_B8D2_6F7E21DEB0D9_.wvu.Rows" localSheetId="2" hidden="1">'CFS'!$62:$65536</definedName>
    <definedName name="Z_2BD2C2C3_AF9C_11D6_9CEF_00D009775214_.wvu.Cols" localSheetId="2" hidden="1">'CFS'!$H:$IV</definedName>
    <definedName name="Z_2BD2C2C3_AF9C_11D6_9CEF_00D009775214_.wvu.Cols" localSheetId="3" hidden="1">'EQS'!#REF!</definedName>
    <definedName name="Z_2BD2C2C3_AF9C_11D6_9CEF_00D009775214_.wvu.PrintArea" localSheetId="2" hidden="1">'CFS'!$A$1:$G$37</definedName>
    <definedName name="Z_2BD2C2C3_AF9C_11D6_9CEF_00D009775214_.wvu.Rows" localSheetId="2" hidden="1">'CFS'!$60:$65536</definedName>
    <definedName name="Z_3DF3D3DF_0C20_498D_AC7F_CE0D39724717_.wvu.Cols" localSheetId="2" hidden="1">'CFS'!$H:$IV</definedName>
    <definedName name="Z_3DF3D3DF_0C20_498D_AC7F_CE0D39724717_.wvu.Cols" localSheetId="3" hidden="1">'EQS'!#REF!</definedName>
    <definedName name="Z_3DF3D3DF_0C20_498D_AC7F_CE0D39724717_.wvu.Rows" localSheetId="2" hidden="1">'CFS'!$62:$65536,'CFS'!$48:$49</definedName>
    <definedName name="Z_92AC9888_5B7E_11D6_9CEE_00D009757B57_.wvu.Cols" localSheetId="2" hidden="1">'CFS'!$I:$L</definedName>
    <definedName name="Z_9656BBF7_C4A3_41EC_B0C6_A21B380E3C2F_.wvu.Cols" localSheetId="2" hidden="1">'CFS'!$I:$L</definedName>
    <definedName name="Z_9656BBF7_C4A3_41EC_B0C6_A21B380E3C2F_.wvu.Cols" localSheetId="3" hidden="1">'EQS'!#REF!</definedName>
    <definedName name="Z_9656BBF7_C4A3_41EC_B0C6_A21B380E3C2F_.wvu.PrintArea" localSheetId="3" hidden="1">'EQS'!$A$1:$R$11</definedName>
    <definedName name="Z_9656BBF7_C4A3_41EC_B0C6_A21B380E3C2F_.wvu.Rows" localSheetId="2" hidden="1">'CFS'!$62:$65536,'CFS'!$48:$49</definedName>
  </definedNames>
  <calcPr fullCalcOnLoad="1"/>
</workbook>
</file>

<file path=xl/sharedStrings.xml><?xml version="1.0" encoding="utf-8"?>
<sst xmlns="http://schemas.openxmlformats.org/spreadsheetml/2006/main" count="192" uniqueCount="153">
  <si>
    <t>АКТИВ</t>
  </si>
  <si>
    <t>Нетекущи активи</t>
  </si>
  <si>
    <t>Имоти, машини и оборудване</t>
  </si>
  <si>
    <t>Нематериални активи</t>
  </si>
  <si>
    <t>Репутация</t>
  </si>
  <si>
    <t>Инвестиционни имоти</t>
  </si>
  <si>
    <t>Инвестиции в дъщерни дружества</t>
  </si>
  <si>
    <t>Инвестиции на разположение и за продажба</t>
  </si>
  <si>
    <t>Текущи активи</t>
  </si>
  <si>
    <t>Материални запаси</t>
  </si>
  <si>
    <t>Вземания от свързани предприятия</t>
  </si>
  <si>
    <t>Търговски вземания</t>
  </si>
  <si>
    <t>Други  текущи вземания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</si>
  <si>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</si>
  <si>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</si>
  <si>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</si>
  <si>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</si>
  <si>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Основен  акционерен капитал</t>
  </si>
  <si>
    <t>ПАСИВИ</t>
  </si>
  <si>
    <t>Нетекущи задължения</t>
  </si>
  <si>
    <t>Пасиви по отсрочени данъци</t>
  </si>
  <si>
    <t>Дългосрочни банкови заеми</t>
  </si>
  <si>
    <t>Задължения към персонала при пенсиониране</t>
  </si>
  <si>
    <t>Текущи задължения</t>
  </si>
  <si>
    <t>Търговски задължения</t>
  </si>
  <si>
    <t>Задължения към свързани предприятия</t>
  </si>
  <si>
    <t>Краткосрочни заеми</t>
  </si>
  <si>
    <t>Краткосрочна част на дългосрочни банкови заеми</t>
  </si>
  <si>
    <t>Задължения за данъци</t>
  </si>
  <si>
    <t>Задължения към персонала и за социално осигуряване</t>
  </si>
  <si>
    <t>Други текущи задължения</t>
  </si>
  <si>
    <t>ОБЩО ПАСИВИ</t>
  </si>
  <si>
    <t>ОБЩО СОБСТВЕН КАПИТАЛ И ПАСИВИ</t>
  </si>
  <si>
    <t>СОБСТВЕН КАПИТАЛ НЕПРИНАДЛЕЖАЩ НА ГРУПАТА</t>
  </si>
  <si>
    <t>Натрупани печалби / (загуби)</t>
  </si>
  <si>
    <t>Съставител:Йорданка Петкова</t>
  </si>
  <si>
    <t>Изпълнителен директор: д.и.н.Огнян Донев</t>
  </si>
  <si>
    <t>Предоставени дългосрочни заеми на свързани предприятия</t>
  </si>
  <si>
    <t>Инвестиции в асоциирани дружества</t>
  </si>
  <si>
    <t xml:space="preserve">Натрупани печалби </t>
  </si>
  <si>
    <t>Краткосрочна част на облигационен заем</t>
  </si>
  <si>
    <t>Резерви</t>
  </si>
  <si>
    <t>Премии от емисии</t>
  </si>
  <si>
    <t xml:space="preserve">ГРУПА  СОФАРМА </t>
  </si>
  <si>
    <t xml:space="preserve">КОНСОЛИДИРАН  БАЛАНС </t>
  </si>
  <si>
    <t>Задължения по финансов лизинг</t>
  </si>
  <si>
    <t>неодитиран</t>
  </si>
  <si>
    <t>31 декември 2007               BGN'000</t>
  </si>
  <si>
    <t>Други нетекущи активи</t>
  </si>
  <si>
    <t>към 31 март 2008 година</t>
  </si>
  <si>
    <t>31 март           2008               BGN'000</t>
  </si>
  <si>
    <t>Дата: 26/05/2008 г.</t>
  </si>
  <si>
    <t>ГРУПА  СОФАРМА</t>
  </si>
  <si>
    <t xml:space="preserve">КОНСОЛИДИРАН  ОТЧЕТ ЗА ДОХОДИТЕ  </t>
  </si>
  <si>
    <t>31 март 2008   BGN'000</t>
  </si>
  <si>
    <t>31 март 2007   BGN'000</t>
  </si>
  <si>
    <t>Приходи от продажби</t>
  </si>
  <si>
    <t>Други доходи от дейността (нетно)</t>
  </si>
  <si>
    <t>Изменение на наличностите от продукция и незавършено производство</t>
  </si>
  <si>
    <t>Себестойност на продадени стоки</t>
  </si>
  <si>
    <t>Разходи за материали</t>
  </si>
  <si>
    <t>Разходи за външни услуги</t>
  </si>
  <si>
    <t>Разходи за персонала</t>
  </si>
  <si>
    <t>Разходи за амортизация</t>
  </si>
  <si>
    <t>Обезценка на активи</t>
  </si>
  <si>
    <t>Други разходи за дейността</t>
  </si>
  <si>
    <t>Печалба от оперативна дейност</t>
  </si>
  <si>
    <t>Финансови приходи/(разходи), нетно</t>
  </si>
  <si>
    <t>Печалба преди данъци върху печалбата</t>
  </si>
  <si>
    <t>Разход за данъци върху печалбата</t>
  </si>
  <si>
    <t xml:space="preserve">Нетна печалба </t>
  </si>
  <si>
    <t>Наименование на приходите</t>
  </si>
  <si>
    <t>2002 хил.лв.</t>
  </si>
  <si>
    <t>Нетна печалба  на групата</t>
  </si>
  <si>
    <t>Нетна печалба непринадлежаща на групата</t>
  </si>
  <si>
    <t xml:space="preserve">                                                                                                                                                                                                                </t>
  </si>
  <si>
    <t>ГРУПА СОФАРМА</t>
  </si>
  <si>
    <t xml:space="preserve">КОНСОЛИДИРАН ОТЧЕТ ЗА ПАРИЧНИТЕ ПОТОЦИ </t>
  </si>
  <si>
    <t xml:space="preserve">към 31 март 2008 година </t>
  </si>
  <si>
    <t>31 март  2008   BGN'000</t>
  </si>
  <si>
    <t>31 март  2007   BGN'000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</si>
  <si>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</si>
  <si>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</si>
  <si>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</si>
  <si>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</si>
  <si>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>Платени данъци (без данъци върху печалбата)</t>
  </si>
  <si>
    <t>Възстановени данъци (без данъци върху печалбата)</t>
  </si>
  <si>
    <t>Платени данъци върху печалбата</t>
  </si>
  <si>
    <t>Платени лихви и банкови такси по заеми за оборотни средства</t>
  </si>
  <si>
    <t>Курсови разлики, нетно</t>
  </si>
  <si>
    <t>Други постъпления/(плащания), нетно</t>
  </si>
  <si>
    <t>Нетни парични потоци (използвани в)/от оперативна дейност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</si>
  <si>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</si>
  <si>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</si>
  <si>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</si>
  <si>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</si>
  <si>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 xml:space="preserve">Покупки на акции </t>
  </si>
  <si>
    <t>Постъпления от продажба на акции</t>
  </si>
  <si>
    <t>Предоставени заеми на свързани предприятия</t>
  </si>
  <si>
    <t>Предоставени заеми на трети лица</t>
  </si>
  <si>
    <t>Възстановени заеми от свързани предприятия</t>
  </si>
  <si>
    <t>Възстановени заеми от трети лица</t>
  </si>
  <si>
    <t>Получени лихви по предоставени заеми</t>
  </si>
  <si>
    <t>Получени дивиденти</t>
  </si>
  <si>
    <t>Нетни парични потоци използвани в инвестиционна дейност</t>
  </si>
  <si>
    <t>Парични потоци от финансова дейност</t>
  </si>
  <si>
    <t>Постъпления от емитиран капитал</t>
  </si>
  <si>
    <t>Постъпления от дългосрочни банкови заеми</t>
  </si>
  <si>
    <t>Изплащане на дългосрочни банкови  заеми</t>
  </si>
  <si>
    <t>Постъпления от краткосрочни заеми</t>
  </si>
  <si>
    <t>Изплащане на краткосрочни банкови  заеми</t>
  </si>
  <si>
    <t>Платени лихви и такси по заеми с инвестиционно предназначение</t>
  </si>
  <si>
    <t>Изплатени дивиденти</t>
  </si>
  <si>
    <t>Плащания по финансов лизинг</t>
  </si>
  <si>
    <t>Нетни парични потоци от финансова дейност</t>
  </si>
  <si>
    <t xml:space="preserve">Нетно увеличение/(намаление) на паричните средства </t>
  </si>
  <si>
    <t>Парични средства на 1 януари</t>
  </si>
  <si>
    <t>Парични средства  на 31 декември</t>
  </si>
  <si>
    <t>Дата: 26/05/2008 г</t>
  </si>
  <si>
    <t xml:space="preserve">КОНСОЛИДИРАН ОТЧЕТ ЗА ПРОМЕНИТЕ В СОБСТВЕНИЯ КАПИТАЛ </t>
  </si>
  <si>
    <t xml:space="preserve"> за 2008 година</t>
  </si>
  <si>
    <t>Приложения</t>
  </si>
  <si>
    <t>Основен акционерен капитал</t>
  </si>
  <si>
    <t>Законови резерви</t>
  </si>
  <si>
    <t>Преоценъчен резерв</t>
  </si>
  <si>
    <t>Натрупани печалби</t>
  </si>
  <si>
    <t xml:space="preserve">Общо </t>
  </si>
  <si>
    <t>Малцинствено участие</t>
  </si>
  <si>
    <t>Общо собствен капитал</t>
  </si>
  <si>
    <t>BGN'000</t>
  </si>
  <si>
    <t>Салдо на 31декември 2006 (неодитирано)</t>
  </si>
  <si>
    <t xml:space="preserve">Разпределение на печалбата за:                                         </t>
  </si>
  <si>
    <t>*дивиденти</t>
  </si>
  <si>
    <t>*резерви</t>
  </si>
  <si>
    <t>Емисия на акции за сметка на резервите</t>
  </si>
  <si>
    <t xml:space="preserve">Eмисия на акции </t>
  </si>
  <si>
    <t>Покриване на загуби</t>
  </si>
  <si>
    <t>Продажба  на дъщерни дружества</t>
  </si>
  <si>
    <t>.</t>
  </si>
  <si>
    <t>Нетна печалба за годината</t>
  </si>
  <si>
    <t>Трансфер към резерв "печалби и загуби" при изваждане от употреба на имоти, машини и оборудване</t>
  </si>
  <si>
    <t>Обезценка на имоти и машини за сметка на преоценъчен резерв</t>
  </si>
  <si>
    <t>Печалби от преоценка на инвестиционни имоти</t>
  </si>
  <si>
    <t>Печалби от преоценка на ценни книжа на разположение и за продажба</t>
  </si>
  <si>
    <t>Ефект от отсрочени данъци върху позиции отчетени директно в/пренесени от собствения капитал</t>
  </si>
  <si>
    <t>Салдо на 31декември 2007 (неодитирано)</t>
  </si>
  <si>
    <t>Придобиване  на дъщерни дружества</t>
  </si>
  <si>
    <t>Трансфер към резерв "печалби и загуби" при продажба на инвестиции на радположение и за продажба</t>
  </si>
  <si>
    <t>Последващи оценки на дълготрайни активи</t>
  </si>
  <si>
    <t>Салдо на 31март 2008 (неодитирано)</t>
  </si>
  <si>
    <t xml:space="preserve">      Изпълнителен директор: д.и.н Огнян Донев</t>
  </si>
  <si>
    <t xml:space="preserve">     Съставител: Йорданка Петкова</t>
  </si>
  <si>
    <t xml:space="preserve">    Дата: 26/05/2008 г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</si>
</sst>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_);_(* \(#,##0\);_(* &quot;-&quot;??_);_(@_)"/>
    <numFmt numFmtId="169" formatCode="#,##0;\(#,##0\)"/>
  </numFmts>
  <fonts count="34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0"/>
      <name val="Times New Roman Cyr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0"/>
    </font>
    <font>
      <i/>
      <sz val="10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2"/>
      <name val="Hebar"/>
      <family val="0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0"/>
      <color indexed="8"/>
      <name val="Times New Roman"/>
      <family val="1"/>
    </font>
    <font>
      <sz val="10"/>
      <name val="Hebar"/>
      <family val="0"/>
    </font>
    <font>
      <sz val="8"/>
      <name val="Arial"/>
      <family val="0"/>
    </font>
    <font>
      <sz val="16"/>
      <name val="Times New Roman"/>
      <family val="1"/>
    </font>
    <font>
      <b/>
      <sz val="9"/>
      <color indexed="8"/>
      <name val="Times New Roman"/>
      <family val="1"/>
    </font>
    <font>
      <b/>
      <sz val="16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11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 wrapText="1"/>
      <protection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21" applyFont="1" applyFill="1" applyAlignment="1">
      <alignment horizontal="left" vertical="center"/>
      <protection/>
    </xf>
    <xf numFmtId="0" fontId="11" fillId="0" borderId="0" xfId="21" applyFont="1" applyFill="1" applyAlignment="1">
      <alignment horizontal="left" vertical="center" wrapText="1"/>
      <protection/>
    </xf>
    <xf numFmtId="0" fontId="14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169" fontId="4" fillId="0" borderId="2" xfId="25" applyNumberFormat="1" applyFont="1" applyFill="1" applyBorder="1" applyAlignment="1">
      <alignment horizontal="right" vertical="center"/>
      <protection/>
    </xf>
    <xf numFmtId="169" fontId="4" fillId="0" borderId="3" xfId="25" applyNumberFormat="1" applyFont="1" applyFill="1" applyBorder="1" applyAlignment="1">
      <alignment horizontal="right" vertical="center"/>
      <protection/>
    </xf>
    <xf numFmtId="169" fontId="4" fillId="0" borderId="2" xfId="25" applyNumberFormat="1" applyFont="1" applyFill="1" applyBorder="1" applyAlignment="1">
      <alignment vertical="center"/>
      <protection/>
    </xf>
    <xf numFmtId="169" fontId="4" fillId="0" borderId="0" xfId="25" applyNumberFormat="1" applyFont="1" applyFill="1" applyBorder="1" applyAlignment="1">
      <alignment vertical="center"/>
      <protection/>
    </xf>
    <xf numFmtId="169" fontId="4" fillId="0" borderId="4" xfId="25" applyNumberFormat="1" applyFont="1" applyFill="1" applyBorder="1" applyAlignment="1">
      <alignment vertical="center"/>
      <protection/>
    </xf>
    <xf numFmtId="169" fontId="4" fillId="0" borderId="1" xfId="25" applyNumberFormat="1" applyFont="1" applyFill="1" applyBorder="1" applyAlignment="1">
      <alignment vertical="center"/>
      <protection/>
    </xf>
    <xf numFmtId="169" fontId="4" fillId="0" borderId="3" xfId="25" applyNumberFormat="1" applyFont="1" applyFill="1" applyBorder="1" applyAlignment="1">
      <alignment vertical="center"/>
      <protection/>
    </xf>
    <xf numFmtId="0" fontId="10" fillId="0" borderId="0" xfId="0" applyFont="1" applyBorder="1" applyAlignment="1">
      <alignment horizontal="center"/>
    </xf>
    <xf numFmtId="0" fontId="20" fillId="0" borderId="0" xfId="21" applyFont="1" applyBorder="1" applyAlignment="1">
      <alignment horizontal="center" vertical="center"/>
      <protection/>
    </xf>
    <xf numFmtId="0" fontId="10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4" fillId="0" borderId="0" xfId="28" applyFont="1">
      <alignment/>
      <protection/>
    </xf>
    <xf numFmtId="0" fontId="16" fillId="0" borderId="0" xfId="21" applyFont="1" applyBorder="1" applyAlignment="1">
      <alignment horizontal="left"/>
      <protection/>
    </xf>
    <xf numFmtId="0" fontId="8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169" fontId="19" fillId="0" borderId="0" xfId="0" applyNumberFormat="1" applyFont="1" applyFill="1" applyBorder="1" applyAlignment="1">
      <alignment horizontal="right" vertical="center" wrapText="1"/>
    </xf>
    <xf numFmtId="169" fontId="7" fillId="0" borderId="0" xfId="0" applyNumberFormat="1" applyFont="1" applyBorder="1" applyAlignment="1">
      <alignment horizontal="right" wrapText="1"/>
    </xf>
    <xf numFmtId="0" fontId="10" fillId="0" borderId="0" xfId="21" applyFont="1" applyBorder="1" applyAlignment="1">
      <alignment vertical="center"/>
      <protection/>
    </xf>
    <xf numFmtId="3" fontId="6" fillId="0" borderId="0" xfId="0" applyNumberFormat="1" applyFont="1" applyBorder="1" applyAlignment="1">
      <alignment/>
    </xf>
    <xf numFmtId="0" fontId="11" fillId="0" borderId="0" xfId="21" applyFont="1" applyBorder="1" applyAlignment="1">
      <alignment horizontal="left" vertical="center"/>
      <protection/>
    </xf>
    <xf numFmtId="169" fontId="15" fillId="0" borderId="0" xfId="0" applyNumberFormat="1" applyFont="1" applyFill="1" applyBorder="1" applyAlignment="1">
      <alignment horizontal="right" vertical="center" wrapText="1"/>
    </xf>
    <xf numFmtId="0" fontId="14" fillId="0" borderId="0" xfId="28" applyFont="1" applyBorder="1">
      <alignment/>
      <protection/>
    </xf>
    <xf numFmtId="0" fontId="6" fillId="0" borderId="0" xfId="0" applyFont="1" applyFill="1" applyBorder="1" applyAlignment="1">
      <alignment horizontal="center" vertical="center"/>
    </xf>
    <xf numFmtId="0" fontId="11" fillId="0" borderId="0" xfId="21" applyFont="1" applyFill="1" applyAlignment="1">
      <alignment horizontal="center" vertical="center"/>
      <protection/>
    </xf>
    <xf numFmtId="0" fontId="11" fillId="0" borderId="0" xfId="21" applyFont="1" applyFill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21" applyFont="1" applyFill="1" applyAlignment="1">
      <alignment horizontal="center" vertical="center"/>
      <protection/>
    </xf>
    <xf numFmtId="0" fontId="11" fillId="0" borderId="0" xfId="21" applyFont="1" applyFill="1" applyAlignment="1">
      <alignment horizontal="center" vertical="center" wrapText="1"/>
      <protection/>
    </xf>
    <xf numFmtId="0" fontId="14" fillId="0" borderId="0" xfId="0" applyFont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right" vertical="center" wrapText="1"/>
    </xf>
    <xf numFmtId="1" fontId="6" fillId="0" borderId="0" xfId="15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/>
    </xf>
    <xf numFmtId="0" fontId="22" fillId="0" borderId="4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169" fontId="11" fillId="0" borderId="0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9" fontId="22" fillId="0" borderId="2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169" fontId="22" fillId="0" borderId="0" xfId="0" applyNumberFormat="1" applyFont="1" applyFill="1" applyBorder="1" applyAlignment="1">
      <alignment horizontal="right"/>
    </xf>
    <xf numFmtId="169" fontId="22" fillId="0" borderId="3" xfId="0" applyNumberFormat="1" applyFont="1" applyFill="1" applyBorder="1" applyAlignment="1">
      <alignment horizontal="right"/>
    </xf>
    <xf numFmtId="169" fontId="22" fillId="0" borderId="0" xfId="0" applyNumberFormat="1" applyFont="1" applyFill="1" applyBorder="1" applyAlignment="1">
      <alignment horizontal="right" vertical="center" wrapText="1"/>
    </xf>
    <xf numFmtId="169" fontId="11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/>
    </xf>
    <xf numFmtId="0" fontId="22" fillId="0" borderId="1" xfId="21" applyFont="1" applyFill="1" applyBorder="1" applyAlignment="1">
      <alignment horizontal="left" vertical="center"/>
      <protection/>
    </xf>
    <xf numFmtId="0" fontId="22" fillId="0" borderId="0" xfId="26" applyFont="1" applyFill="1" applyBorder="1" applyAlignment="1">
      <alignment vertical="center"/>
      <protection/>
    </xf>
    <xf numFmtId="0" fontId="11" fillId="0" borderId="0" xfId="26" applyFont="1" applyFill="1" applyAlignment="1">
      <alignment vertical="center"/>
      <protection/>
    </xf>
    <xf numFmtId="0" fontId="22" fillId="0" borderId="0" xfId="21" applyFont="1" applyFill="1" applyBorder="1" applyAlignment="1">
      <alignment horizontal="left" vertical="center"/>
      <protection/>
    </xf>
    <xf numFmtId="0" fontId="0" fillId="0" borderId="0" xfId="27" applyFill="1" applyBorder="1" applyAlignment="1">
      <alignment horizontal="left" vertical="center"/>
      <protection/>
    </xf>
    <xf numFmtId="0" fontId="11" fillId="0" borderId="0" xfId="22" applyFont="1" applyFill="1" applyBorder="1" applyAlignment="1">
      <alignment vertical="center"/>
      <protection/>
    </xf>
    <xf numFmtId="0" fontId="26" fillId="0" borderId="0" xfId="26" applyFont="1" applyFill="1" applyBorder="1" applyAlignment="1" quotePrefix="1">
      <alignment horizontal="left" vertical="center"/>
      <protection/>
    </xf>
    <xf numFmtId="15" fontId="27" fillId="0" borderId="0" xfId="21" applyNumberFormat="1" applyFont="1" applyFill="1" applyBorder="1" applyAlignment="1">
      <alignment horizontal="center" vertical="center" wrapText="1"/>
      <protection/>
    </xf>
    <xf numFmtId="0" fontId="28" fillId="0" borderId="0" xfId="26" applyFont="1" applyFill="1" applyBorder="1" applyAlignment="1">
      <alignment horizontal="right" vertical="center"/>
      <protection/>
    </xf>
    <xf numFmtId="0" fontId="11" fillId="0" borderId="0" xfId="22" applyFont="1" applyFill="1">
      <alignment/>
      <protection/>
    </xf>
    <xf numFmtId="15" fontId="29" fillId="0" borderId="0" xfId="21" applyNumberFormat="1" applyFont="1" applyFill="1" applyBorder="1" applyAlignment="1">
      <alignment horizontal="center" vertical="center" wrapText="1"/>
      <protection/>
    </xf>
    <xf numFmtId="0" fontId="30" fillId="0" borderId="0" xfId="22" applyFont="1" applyFill="1" applyBorder="1" applyAlignment="1">
      <alignment vertical="top" wrapText="1"/>
      <protection/>
    </xf>
    <xf numFmtId="0" fontId="31" fillId="0" borderId="0" xfId="22" applyFont="1" applyFill="1" applyBorder="1" applyAlignment="1">
      <alignment horizontal="center"/>
      <protection/>
    </xf>
    <xf numFmtId="164" fontId="11" fillId="0" borderId="0" xfId="22" applyNumberFormat="1" applyFont="1" applyFill="1" applyBorder="1" applyAlignment="1">
      <alignment horizontal="right"/>
      <protection/>
    </xf>
    <xf numFmtId="164" fontId="11" fillId="0" borderId="0" xfId="22" applyNumberFormat="1" applyFont="1" applyFill="1" applyBorder="1">
      <alignment/>
      <protection/>
    </xf>
    <xf numFmtId="164" fontId="11" fillId="0" borderId="0" xfId="22" applyNumberFormat="1" applyFont="1" applyFill="1">
      <alignment/>
      <protection/>
    </xf>
    <xf numFmtId="0" fontId="32" fillId="0" borderId="0" xfId="22" applyFont="1" applyFill="1" applyBorder="1" applyAlignment="1">
      <alignment vertical="top" wrapText="1"/>
      <protection/>
    </xf>
    <xf numFmtId="164" fontId="10" fillId="0" borderId="0" xfId="22" applyNumberFormat="1" applyFont="1" applyFill="1" applyBorder="1" applyAlignment="1">
      <alignment horizontal="right"/>
      <protection/>
    </xf>
    <xf numFmtId="0" fontId="31" fillId="0" borderId="0" xfId="22" applyFont="1" applyFill="1" applyBorder="1" applyAlignment="1">
      <alignment horizontal="center"/>
      <protection/>
    </xf>
    <xf numFmtId="0" fontId="22" fillId="0" borderId="0" xfId="22" applyFont="1" applyFill="1">
      <alignment/>
      <protection/>
    </xf>
    <xf numFmtId="164" fontId="9" fillId="0" borderId="2" xfId="22" applyNumberFormat="1" applyFont="1" applyFill="1" applyBorder="1" applyAlignment="1">
      <alignment horizontal="right"/>
      <protection/>
    </xf>
    <xf numFmtId="164" fontId="9" fillId="0" borderId="0" xfId="22" applyNumberFormat="1" applyFont="1" applyFill="1" applyBorder="1" applyAlignment="1">
      <alignment horizontal="right"/>
      <protection/>
    </xf>
    <xf numFmtId="0" fontId="30" fillId="0" borderId="0" xfId="22" applyFont="1" applyFill="1" applyBorder="1" applyAlignment="1">
      <alignment vertical="top"/>
      <protection/>
    </xf>
    <xf numFmtId="0" fontId="32" fillId="0" borderId="0" xfId="22" applyFont="1" applyFill="1" applyBorder="1" applyAlignment="1">
      <alignment vertical="top"/>
      <protection/>
    </xf>
    <xf numFmtId="0" fontId="32" fillId="0" borderId="0" xfId="22" applyFont="1" applyFill="1" applyBorder="1" applyAlignment="1">
      <alignment vertical="top"/>
      <protection/>
    </xf>
    <xf numFmtId="164" fontId="10" fillId="0" borderId="0" xfId="22" applyNumberFormat="1" applyFont="1" applyFill="1" applyBorder="1" applyAlignment="1">
      <alignment horizontal="right"/>
      <protection/>
    </xf>
    <xf numFmtId="0" fontId="10" fillId="0" borderId="0" xfId="22" applyFont="1" applyFill="1" applyBorder="1">
      <alignment/>
      <protection/>
    </xf>
    <xf numFmtId="0" fontId="9" fillId="0" borderId="0" xfId="22" applyFont="1" applyFill="1" applyBorder="1">
      <alignment/>
      <protection/>
    </xf>
    <xf numFmtId="0" fontId="9" fillId="0" borderId="0" xfId="22" applyFont="1" applyFill="1" applyBorder="1" applyAlignment="1">
      <alignment horizontal="left" wrapText="1"/>
      <protection/>
    </xf>
    <xf numFmtId="164" fontId="9" fillId="0" borderId="1" xfId="22" applyNumberFormat="1" applyFont="1" applyFill="1" applyBorder="1" applyAlignment="1">
      <alignment horizontal="right"/>
      <protection/>
    </xf>
    <xf numFmtId="0" fontId="11" fillId="0" borderId="0" xfId="22" applyFont="1" applyFill="1">
      <alignment/>
      <protection/>
    </xf>
    <xf numFmtId="0" fontId="22" fillId="0" borderId="0" xfId="22" applyFont="1" applyFill="1">
      <alignment/>
      <protection/>
    </xf>
    <xf numFmtId="0" fontId="10" fillId="0" borderId="0" xfId="22" applyFont="1" applyFill="1" applyBorder="1" applyAlignment="1">
      <alignment horizontal="center"/>
      <protection/>
    </xf>
    <xf numFmtId="164" fontId="9" fillId="0" borderId="5" xfId="22" applyNumberFormat="1" applyFont="1" applyFill="1" applyBorder="1" applyAlignment="1">
      <alignment horizontal="right"/>
      <protection/>
    </xf>
    <xf numFmtId="0" fontId="33" fillId="0" borderId="0" xfId="22" applyFont="1" applyFill="1" applyBorder="1">
      <alignment/>
      <protection/>
    </xf>
    <xf numFmtId="164" fontId="11" fillId="0" borderId="0" xfId="22" applyNumberFormat="1" applyFont="1" applyFill="1" applyBorder="1" applyAlignment="1">
      <alignment horizontal="right"/>
      <protection/>
    </xf>
    <xf numFmtId="0" fontId="31" fillId="0" borderId="0" xfId="22" applyFont="1" applyFill="1" applyAlignment="1">
      <alignment horizontal="center"/>
      <protection/>
    </xf>
    <xf numFmtId="164" fontId="11" fillId="0" borderId="0" xfId="22" applyNumberFormat="1" applyFont="1" applyFill="1" applyAlignment="1">
      <alignment horizontal="right"/>
      <protection/>
    </xf>
    <xf numFmtId="0" fontId="20" fillId="0" borderId="0" xfId="24" applyFont="1" applyFill="1" applyBorder="1">
      <alignment/>
      <protection/>
    </xf>
    <xf numFmtId="0" fontId="9" fillId="0" borderId="0" xfId="22" applyFont="1" applyFill="1">
      <alignment/>
      <protection/>
    </xf>
    <xf numFmtId="0" fontId="25" fillId="0" borderId="0" xfId="24" applyFont="1" applyFill="1">
      <alignment/>
      <protection/>
    </xf>
    <xf numFmtId="0" fontId="16" fillId="0" borderId="0" xfId="21" applyFont="1" applyBorder="1" applyAlignment="1" quotePrefix="1">
      <alignment horizontal="left"/>
      <protection/>
    </xf>
    <xf numFmtId="0" fontId="11" fillId="0" borderId="0" xfId="22" applyFont="1" applyFill="1" applyAlignment="1">
      <alignment horizontal="center"/>
      <protection/>
    </xf>
    <xf numFmtId="0" fontId="20" fillId="0" borderId="0" xfId="21" applyFont="1" applyBorder="1" applyAlignment="1" quotePrefix="1">
      <alignment horizontal="left"/>
      <protection/>
    </xf>
    <xf numFmtId="0" fontId="20" fillId="0" borderId="0" xfId="21" applyFont="1" applyBorder="1" applyAlignment="1" quotePrefix="1">
      <alignment horizontal="right"/>
      <protection/>
    </xf>
    <xf numFmtId="0" fontId="16" fillId="0" borderId="0" xfId="0" applyFont="1" applyBorder="1" applyAlignment="1">
      <alignment/>
    </xf>
    <xf numFmtId="0" fontId="16" fillId="0" borderId="0" xfId="21" applyFont="1" applyBorder="1" applyAlignment="1">
      <alignment horizontal="right" vertical="center"/>
      <protection/>
    </xf>
    <xf numFmtId="0" fontId="16" fillId="0" borderId="0" xfId="21" applyFont="1" applyBorder="1" applyAlignment="1">
      <alignment horizontal="left" vertical="center"/>
      <protection/>
    </xf>
    <xf numFmtId="0" fontId="17" fillId="0" borderId="0" xfId="21" applyFont="1" applyBorder="1" applyAlignment="1">
      <alignment vertical="center"/>
      <protection/>
    </xf>
    <xf numFmtId="0" fontId="33" fillId="0" borderId="0" xfId="22" applyFont="1" applyFill="1">
      <alignment/>
      <protection/>
    </xf>
    <xf numFmtId="0" fontId="11" fillId="0" borderId="0" xfId="23" applyNumberFormat="1" applyFont="1" applyFill="1" applyBorder="1" applyAlignment="1" applyProtection="1">
      <alignment vertical="top"/>
      <protection/>
    </xf>
    <xf numFmtId="0" fontId="10" fillId="0" borderId="0" xfId="0" applyFont="1" applyFill="1" applyBorder="1" applyAlignment="1">
      <alignment horizontal="left" vertical="center"/>
    </xf>
    <xf numFmtId="0" fontId="20" fillId="0" borderId="0" xfId="23" applyNumberFormat="1" applyFont="1" applyFill="1" applyBorder="1" applyAlignment="1" applyProtection="1">
      <alignment horizontal="center"/>
      <protection/>
    </xf>
    <xf numFmtId="0" fontId="9" fillId="0" borderId="0" xfId="23" applyNumberFormat="1" applyFont="1" applyFill="1" applyBorder="1" applyAlignment="1" applyProtection="1">
      <alignment horizontal="right" wrapText="1"/>
      <protection/>
    </xf>
    <xf numFmtId="0" fontId="9" fillId="0" borderId="0" xfId="23" applyNumberFormat="1" applyFont="1" applyFill="1" applyBorder="1" applyAlignment="1" applyProtection="1">
      <alignment horizontal="center" wrapText="1"/>
      <protection/>
    </xf>
    <xf numFmtId="0" fontId="11" fillId="0" borderId="0" xfId="23" applyNumberFormat="1" applyFont="1" applyFill="1" applyBorder="1" applyAlignment="1" applyProtection="1">
      <alignment vertical="top"/>
      <protection/>
    </xf>
    <xf numFmtId="0" fontId="2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1" fillId="0" borderId="0" xfId="23" applyNumberFormat="1" applyFont="1" applyFill="1" applyBorder="1" applyAlignment="1" applyProtection="1">
      <alignment vertical="top"/>
      <protection locked="0"/>
    </xf>
    <xf numFmtId="0" fontId="2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7" fillId="0" borderId="0" xfId="23" applyNumberFormat="1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>
      <alignment/>
    </xf>
    <xf numFmtId="0" fontId="9" fillId="0" borderId="0" xfId="23" applyNumberFormat="1" applyFont="1" applyFill="1" applyBorder="1" applyAlignment="1" applyProtection="1">
      <alignment vertical="center" wrapText="1"/>
      <protection/>
    </xf>
    <xf numFmtId="0" fontId="10" fillId="0" borderId="0" xfId="23" applyNumberFormat="1" applyFont="1" applyFill="1" applyBorder="1" applyAlignment="1" applyProtection="1">
      <alignment horizontal="center" vertical="center" wrapText="1"/>
      <protection/>
    </xf>
    <xf numFmtId="168" fontId="9" fillId="0" borderId="5" xfId="23" applyNumberFormat="1" applyFont="1" applyFill="1" applyBorder="1" applyAlignment="1" applyProtection="1">
      <alignment vertical="center"/>
      <protection/>
    </xf>
    <xf numFmtId="168" fontId="10" fillId="0" borderId="0" xfId="23" applyNumberFormat="1" applyFont="1" applyFill="1" applyBorder="1" applyAlignment="1" applyProtection="1">
      <alignment vertical="center"/>
      <protection/>
    </xf>
    <xf numFmtId="168" fontId="9" fillId="0" borderId="0" xfId="23" applyNumberFormat="1" applyFont="1" applyFill="1" applyBorder="1" applyAlignment="1" applyProtection="1">
      <alignment vertical="center"/>
      <protection/>
    </xf>
    <xf numFmtId="168" fontId="9" fillId="0" borderId="3" xfId="23" applyNumberFormat="1" applyFont="1" applyFill="1" applyBorder="1" applyAlignment="1" applyProtection="1">
      <alignment vertical="center"/>
      <protection/>
    </xf>
    <xf numFmtId="168" fontId="22" fillId="0" borderId="0" xfId="23" applyNumberFormat="1" applyFont="1" applyFill="1" applyBorder="1" applyAlignment="1" applyProtection="1">
      <alignment vertical="center"/>
      <protection/>
    </xf>
    <xf numFmtId="0" fontId="22" fillId="0" borderId="0" xfId="23" applyNumberFormat="1" applyFont="1" applyFill="1" applyBorder="1" applyAlignment="1" applyProtection="1">
      <alignment vertical="center"/>
      <protection/>
    </xf>
    <xf numFmtId="0" fontId="10" fillId="0" borderId="0" xfId="23" applyNumberFormat="1" applyFont="1" applyFill="1" applyBorder="1" applyAlignment="1" applyProtection="1">
      <alignment vertical="center" wrapText="1"/>
      <protection/>
    </xf>
    <xf numFmtId="168" fontId="11" fillId="0" borderId="0" xfId="23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0" xfId="23" applyNumberFormat="1" applyFont="1" applyFill="1" applyBorder="1" applyAlignment="1" applyProtection="1">
      <alignment horizontal="right" vertical="center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164" fontId="9" fillId="0" borderId="0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Border="1" applyAlignment="1">
      <alignment horizontal="righ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169" fontId="22" fillId="0" borderId="0" xfId="0" applyNumberFormat="1" applyFont="1" applyFill="1" applyBorder="1" applyAlignment="1">
      <alignment horizontal="right" vertical="center" wrapText="1"/>
    </xf>
    <xf numFmtId="0" fontId="22" fillId="0" borderId="1" xfId="21" applyFont="1" applyFill="1" applyBorder="1" applyAlignment="1">
      <alignment horizontal="left" vertical="center"/>
      <protection/>
    </xf>
    <xf numFmtId="0" fontId="0" fillId="0" borderId="1" xfId="27" applyFill="1" applyBorder="1" applyAlignment="1">
      <alignment horizontal="left" vertical="center"/>
      <protection/>
    </xf>
    <xf numFmtId="0" fontId="22" fillId="0" borderId="0" xfId="21" applyFont="1" applyFill="1" applyBorder="1" applyAlignment="1">
      <alignment horizontal="left" vertical="center"/>
      <protection/>
    </xf>
    <xf numFmtId="0" fontId="0" fillId="0" borderId="0" xfId="27" applyFill="1" applyBorder="1" applyAlignment="1">
      <alignment horizontal="left" vertical="center"/>
      <protection/>
    </xf>
    <xf numFmtId="0" fontId="9" fillId="0" borderId="0" xfId="23" applyNumberFormat="1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>
      <alignment horizontal="center"/>
    </xf>
    <xf numFmtId="0" fontId="16" fillId="0" borderId="0" xfId="21" applyFont="1" applyFill="1" applyBorder="1" applyAlignment="1">
      <alignment horizontal="left" vertical="center"/>
      <protection/>
    </xf>
    <xf numFmtId="0" fontId="21" fillId="0" borderId="0" xfId="0" applyFont="1" applyFill="1" applyBorder="1" applyAlignment="1">
      <alignment horizontal="left" vertical="center"/>
    </xf>
    <xf numFmtId="0" fontId="9" fillId="0" borderId="0" xfId="23" applyNumberFormat="1" applyFont="1" applyFill="1" applyBorder="1" applyAlignment="1" applyProtection="1">
      <alignment horizontal="right" wrapText="1"/>
      <protection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0" fontId="20" fillId="0" borderId="0" xfId="23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>
      <alignment horizont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FS_2004_Final_28.03.05" xfId="24"/>
    <cellStyle name="Normal_P&amp;L" xfId="25"/>
    <cellStyle name="Normal_P&amp;L_Financial statements_bg model 2002" xfId="26"/>
    <cellStyle name="Normal_Sheet2" xfId="27"/>
    <cellStyle name="Normal_Vatreshno_Gr_Spravki_2004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112"/>
  <sheetViews>
    <sheetView tabSelected="1" workbookViewId="0" topLeftCell="A1">
      <selection activeCell="B6" sqref="B6"/>
    </sheetView>
  </sheetViews>
  <sheetFormatPr defaultColWidth="9.140625" defaultRowHeight="12.75"/>
  <cols>
    <col min="1" max="1" width="55.140625" style="4" customWidth="1"/>
    <col min="2" max="2" width="11.57421875" style="4" customWidth="1"/>
    <col min="3" max="3" width="2.00390625" style="4" customWidth="1"/>
    <col min="4" max="4" width="11.57421875" style="4" customWidth="1"/>
    <col min="5" max="5" width="2.57421875" style="19" customWidth="1"/>
    <col min="6" max="6" width="13.57421875" style="19" customWidth="1"/>
    <col min="7" max="7" width="3.00390625" style="19" customWidth="1"/>
    <col min="8" max="16384" width="9.140625" style="4" customWidth="1"/>
  </cols>
  <sheetData>
    <row r="1" spans="1:7" ht="15">
      <c r="A1" s="1" t="s">
        <v>43</v>
      </c>
      <c r="B1" s="1"/>
      <c r="C1" s="1"/>
      <c r="D1" s="1"/>
      <c r="E1" s="2"/>
      <c r="F1" s="2"/>
      <c r="G1" s="2"/>
    </row>
    <row r="2" spans="1:7" s="8" customFormat="1" ht="15">
      <c r="A2" s="5" t="s">
        <v>44</v>
      </c>
      <c r="B2" s="5"/>
      <c r="C2" s="5"/>
      <c r="D2" s="5"/>
      <c r="E2" s="6"/>
      <c r="F2" s="6"/>
      <c r="G2" s="6"/>
    </row>
    <row r="3" spans="1:7" ht="15" customHeight="1">
      <c r="A3" s="5" t="s">
        <v>49</v>
      </c>
      <c r="B3" s="5"/>
      <c r="C3" s="5"/>
      <c r="D3" s="5"/>
      <c r="E3" s="9"/>
      <c r="F3" s="9"/>
      <c r="G3" s="9"/>
    </row>
    <row r="4" spans="2:7" s="10" customFormat="1" ht="10.5" customHeight="1">
      <c r="B4" s="180"/>
      <c r="C4" s="70"/>
      <c r="D4" s="178" t="s">
        <v>50</v>
      </c>
      <c r="E4" s="42"/>
      <c r="F4" s="178" t="s">
        <v>47</v>
      </c>
      <c r="G4" s="42"/>
    </row>
    <row r="5" spans="1:7" ht="25.5" customHeight="1">
      <c r="A5" s="5" t="s">
        <v>0</v>
      </c>
      <c r="B5" s="181"/>
      <c r="C5" s="67"/>
      <c r="D5" s="179"/>
      <c r="E5" s="42"/>
      <c r="F5" s="179"/>
      <c r="G5" s="42"/>
    </row>
    <row r="6" spans="1:7" ht="10.5" customHeight="1">
      <c r="A6" s="12"/>
      <c r="B6" s="67"/>
      <c r="C6" s="67"/>
      <c r="D6" s="68" t="s">
        <v>46</v>
      </c>
      <c r="E6" s="42"/>
      <c r="F6" s="68" t="s">
        <v>46</v>
      </c>
      <c r="G6" s="42"/>
    </row>
    <row r="7" spans="1:7" ht="10.5" customHeight="1">
      <c r="A7" s="12"/>
      <c r="B7" s="12"/>
      <c r="C7" s="12"/>
      <c r="D7" s="12"/>
      <c r="E7" s="11"/>
      <c r="F7" s="50"/>
      <c r="G7" s="11"/>
    </row>
    <row r="8" spans="1:7" ht="12.75" customHeight="1">
      <c r="A8" s="12"/>
      <c r="B8" s="12"/>
      <c r="C8" s="12"/>
      <c r="D8" s="12"/>
      <c r="E8" s="11"/>
      <c r="F8" s="50"/>
      <c r="G8" s="11"/>
    </row>
    <row r="9" spans="1:7" ht="11.25" customHeight="1">
      <c r="A9" s="5" t="s">
        <v>1</v>
      </c>
      <c r="B9" s="5"/>
      <c r="C9" s="5"/>
      <c r="D9" s="5"/>
      <c r="E9" s="13"/>
      <c r="F9" s="14"/>
      <c r="G9" s="13"/>
    </row>
    <row r="10" spans="1:9" ht="15">
      <c r="A10" s="7" t="s">
        <v>2</v>
      </c>
      <c r="B10" s="58"/>
      <c r="C10" s="58"/>
      <c r="D10" s="44">
        <f>158160+2</f>
        <v>158162</v>
      </c>
      <c r="E10" s="15"/>
      <c r="F10" s="44">
        <v>144752</v>
      </c>
      <c r="G10" s="15"/>
      <c r="I10" s="54"/>
    </row>
    <row r="11" spans="1:7" ht="15">
      <c r="A11" s="16" t="s">
        <v>3</v>
      </c>
      <c r="B11" s="59"/>
      <c r="C11" s="59"/>
      <c r="D11" s="44">
        <v>1094</v>
      </c>
      <c r="E11" s="15"/>
      <c r="F11" s="44">
        <v>1025</v>
      </c>
      <c r="G11" s="15"/>
    </row>
    <row r="12" spans="1:7" ht="15">
      <c r="A12" s="16" t="s">
        <v>4</v>
      </c>
      <c r="B12" s="59"/>
      <c r="C12" s="59"/>
      <c r="D12" s="44">
        <v>19806</v>
      </c>
      <c r="E12" s="15"/>
      <c r="F12" s="44">
        <v>15115</v>
      </c>
      <c r="G12" s="15"/>
    </row>
    <row r="13" spans="1:7" ht="15">
      <c r="A13" s="7" t="s">
        <v>5</v>
      </c>
      <c r="B13" s="58"/>
      <c r="C13" s="58"/>
      <c r="D13" s="44">
        <v>5329</v>
      </c>
      <c r="E13" s="15"/>
      <c r="F13" s="44">
        <v>4060</v>
      </c>
      <c r="G13" s="15"/>
    </row>
    <row r="14" spans="1:7" ht="15">
      <c r="A14" s="16" t="s">
        <v>6</v>
      </c>
      <c r="B14" s="59"/>
      <c r="C14" s="59"/>
      <c r="D14" s="44">
        <v>584</v>
      </c>
      <c r="E14" s="15"/>
      <c r="F14" s="44">
        <v>9</v>
      </c>
      <c r="G14" s="15"/>
    </row>
    <row r="15" spans="1:7" ht="15">
      <c r="A15" s="16" t="s">
        <v>38</v>
      </c>
      <c r="B15" s="59"/>
      <c r="C15" s="59"/>
      <c r="D15" s="44">
        <v>2090</v>
      </c>
      <c r="E15" s="15"/>
      <c r="F15" s="44">
        <v>6938</v>
      </c>
      <c r="G15" s="15"/>
    </row>
    <row r="16" spans="1:7" ht="15">
      <c r="A16" s="16" t="s">
        <v>7</v>
      </c>
      <c r="B16" s="59"/>
      <c r="C16" s="59"/>
      <c r="D16" s="44">
        <v>39741</v>
      </c>
      <c r="E16" s="15"/>
      <c r="F16" s="44">
        <v>28146</v>
      </c>
      <c r="G16" s="15"/>
    </row>
    <row r="17" spans="1:7" ht="18.75" customHeight="1">
      <c r="A17" s="17" t="s">
        <v>37</v>
      </c>
      <c r="B17" s="60"/>
      <c r="C17" s="60"/>
      <c r="D17" s="44">
        <v>2056</v>
      </c>
      <c r="E17" s="15"/>
      <c r="F17" s="44">
        <v>2026</v>
      </c>
      <c r="G17" s="15"/>
    </row>
    <row r="18" spans="1:7" ht="15">
      <c r="A18" s="17" t="s">
        <v>48</v>
      </c>
      <c r="B18" s="60"/>
      <c r="C18" s="60"/>
      <c r="D18" s="69">
        <v>21</v>
      </c>
      <c r="E18" s="15"/>
      <c r="F18" s="69">
        <v>17</v>
      </c>
      <c r="G18" s="15"/>
    </row>
    <row r="19" spans="2:8" ht="15">
      <c r="B19" s="20"/>
      <c r="C19" s="20"/>
      <c r="D19" s="29">
        <f>SUM(D10:D18)</f>
        <v>228883</v>
      </c>
      <c r="E19" s="18"/>
      <c r="F19" s="29">
        <f>SUM(F10:F18)</f>
        <v>202088</v>
      </c>
      <c r="G19" s="18"/>
      <c r="H19" s="3"/>
    </row>
    <row r="20" spans="1:8" ht="11.25" customHeight="1">
      <c r="A20" s="5" t="s">
        <v>8</v>
      </c>
      <c r="B20" s="61"/>
      <c r="C20" s="61"/>
      <c r="D20" s="44"/>
      <c r="E20" s="18"/>
      <c r="F20" s="44"/>
      <c r="G20" s="18"/>
      <c r="H20" s="3"/>
    </row>
    <row r="21" spans="1:6" ht="15">
      <c r="A21" s="8" t="s">
        <v>9</v>
      </c>
      <c r="B21" s="62"/>
      <c r="C21" s="62"/>
      <c r="D21" s="45">
        <v>83281</v>
      </c>
      <c r="F21" s="45">
        <v>88176</v>
      </c>
    </row>
    <row r="22" spans="1:6" ht="15">
      <c r="A22" s="8" t="s">
        <v>11</v>
      </c>
      <c r="B22" s="62"/>
      <c r="C22" s="62"/>
      <c r="D22" s="45">
        <v>111178</v>
      </c>
      <c r="F22" s="45">
        <v>96403</v>
      </c>
    </row>
    <row r="23" spans="1:7" s="3" customFormat="1" ht="15">
      <c r="A23" s="7" t="s">
        <v>10</v>
      </c>
      <c r="B23" s="58"/>
      <c r="C23" s="58"/>
      <c r="D23" s="44">
        <f>17864</f>
        <v>17864</v>
      </c>
      <c r="E23" s="15"/>
      <c r="F23" s="44">
        <v>14220</v>
      </c>
      <c r="G23" s="15"/>
    </row>
    <row r="24" spans="1:6" ht="15">
      <c r="A24" s="4" t="s">
        <v>12</v>
      </c>
      <c r="B24" s="20"/>
      <c r="C24" s="20"/>
      <c r="D24" s="45">
        <v>11854</v>
      </c>
      <c r="F24" s="45">
        <f>8915-15-32</f>
        <v>8868</v>
      </c>
    </row>
    <row r="25" spans="1:6" ht="15">
      <c r="A25" s="8" t="s">
        <v>13</v>
      </c>
      <c r="B25" s="62"/>
      <c r="C25" s="62"/>
      <c r="D25" s="45">
        <f>10635+63</f>
        <v>10698</v>
      </c>
      <c r="F25" s="45">
        <v>37198</v>
      </c>
    </row>
    <row r="26" spans="1:7" ht="15">
      <c r="A26" s="5"/>
      <c r="B26" s="61"/>
      <c r="C26" s="61"/>
      <c r="D26" s="29">
        <f>SUM(D21:D25)</f>
        <v>234875</v>
      </c>
      <c r="E26" s="13"/>
      <c r="F26" s="29">
        <f>SUM(F21:F25)</f>
        <v>244865</v>
      </c>
      <c r="G26" s="13"/>
    </row>
    <row r="27" spans="1:7" ht="15.75" thickBot="1">
      <c r="A27" s="5" t="s">
        <v>14</v>
      </c>
      <c r="B27" s="61"/>
      <c r="C27" s="61"/>
      <c r="D27" s="30">
        <f>SUM(D19+D26)</f>
        <v>463758</v>
      </c>
      <c r="E27" s="13"/>
      <c r="F27" s="30">
        <f>SUM(F19+F26)</f>
        <v>446953</v>
      </c>
      <c r="G27" s="13"/>
    </row>
    <row r="28" spans="1:6" ht="8.25" customHeight="1" thickTop="1">
      <c r="A28" s="8"/>
      <c r="B28" s="62"/>
      <c r="C28" s="62"/>
      <c r="D28" s="45"/>
      <c r="F28" s="45"/>
    </row>
    <row r="29" spans="1:7" ht="15">
      <c r="A29" s="5" t="s">
        <v>15</v>
      </c>
      <c r="B29" s="61"/>
      <c r="C29" s="61"/>
      <c r="D29" s="46"/>
      <c r="E29" s="11"/>
      <c r="F29" s="46"/>
      <c r="G29" s="11"/>
    </row>
    <row r="30" spans="1:7" ht="7.5" customHeight="1">
      <c r="A30" s="5"/>
      <c r="B30" s="61"/>
      <c r="C30" s="61"/>
      <c r="D30" s="46"/>
      <c r="E30" s="11"/>
      <c r="F30" s="46"/>
      <c r="G30" s="11"/>
    </row>
    <row r="31" spans="1:7" ht="12" customHeight="1">
      <c r="A31" s="21" t="s">
        <v>16</v>
      </c>
      <c r="B31" s="63"/>
      <c r="C31" s="63"/>
      <c r="D31" s="46"/>
      <c r="E31" s="11"/>
      <c r="F31" s="46"/>
      <c r="G31" s="11"/>
    </row>
    <row r="32" spans="1:7" ht="15">
      <c r="A32" s="8" t="s">
        <v>17</v>
      </c>
      <c r="B32" s="62"/>
      <c r="C32" s="62"/>
      <c r="D32" s="45">
        <v>132000</v>
      </c>
      <c r="E32" s="22"/>
      <c r="F32" s="45">
        <v>132000</v>
      </c>
      <c r="G32" s="22"/>
    </row>
    <row r="33" spans="1:7" ht="15">
      <c r="A33" s="8" t="s">
        <v>41</v>
      </c>
      <c r="B33" s="62"/>
      <c r="C33" s="62"/>
      <c r="D33" s="45">
        <f>34933+83+13359</f>
        <v>48375</v>
      </c>
      <c r="E33" s="22"/>
      <c r="F33" s="45">
        <v>47988</v>
      </c>
      <c r="G33" s="22"/>
    </row>
    <row r="34" spans="1:7" ht="15">
      <c r="A34" s="8" t="s">
        <v>42</v>
      </c>
      <c r="B34" s="62"/>
      <c r="C34" s="62"/>
      <c r="D34" s="45">
        <v>1083</v>
      </c>
      <c r="E34" s="22"/>
      <c r="F34" s="45">
        <v>1079</v>
      </c>
      <c r="G34" s="22"/>
    </row>
    <row r="35" spans="1:7" ht="15">
      <c r="A35" s="7" t="s">
        <v>39</v>
      </c>
      <c r="B35" s="58"/>
      <c r="C35" s="58"/>
      <c r="D35" s="45">
        <f>72311-83-13359-5</f>
        <v>58864</v>
      </c>
      <c r="E35" s="22"/>
      <c r="F35" s="45">
        <v>52345</v>
      </c>
      <c r="G35" s="22"/>
    </row>
    <row r="36" spans="1:8" ht="15">
      <c r="A36" s="5"/>
      <c r="B36" s="61"/>
      <c r="C36" s="61"/>
      <c r="D36" s="31">
        <f>SUM(D32:D35)</f>
        <v>240322</v>
      </c>
      <c r="E36" s="13"/>
      <c r="F36" s="31">
        <f>SUM(F32:F35)</f>
        <v>233412</v>
      </c>
      <c r="G36" s="13"/>
      <c r="H36" s="54"/>
    </row>
    <row r="37" spans="1:7" ht="7.5" customHeight="1">
      <c r="A37" s="5"/>
      <c r="B37" s="61"/>
      <c r="C37" s="61"/>
      <c r="D37" s="45"/>
      <c r="E37" s="13"/>
      <c r="F37" s="45"/>
      <c r="G37" s="13"/>
    </row>
    <row r="38" spans="1:7" ht="12.75" customHeight="1">
      <c r="A38" s="21" t="s">
        <v>33</v>
      </c>
      <c r="B38" s="63"/>
      <c r="C38" s="63"/>
      <c r="D38" s="45"/>
      <c r="E38" s="13"/>
      <c r="F38" s="45"/>
      <c r="G38" s="13"/>
    </row>
    <row r="39" spans="1:7" ht="15" customHeight="1">
      <c r="A39" s="8" t="s">
        <v>17</v>
      </c>
      <c r="B39" s="62"/>
      <c r="C39" s="62"/>
      <c r="D39" s="45">
        <v>10103</v>
      </c>
      <c r="E39" s="13"/>
      <c r="F39" s="45">
        <v>11558</v>
      </c>
      <c r="G39" s="13"/>
    </row>
    <row r="40" spans="1:10" ht="15" customHeight="1">
      <c r="A40" s="8" t="s">
        <v>41</v>
      </c>
      <c r="B40" s="62"/>
      <c r="C40" s="62"/>
      <c r="D40" s="45">
        <v>5153</v>
      </c>
      <c r="E40" s="13"/>
      <c r="F40" s="45">
        <v>3579</v>
      </c>
      <c r="G40" s="13"/>
      <c r="J40" s="54"/>
    </row>
    <row r="41" spans="1:10" ht="15" customHeight="1">
      <c r="A41" s="8" t="s">
        <v>42</v>
      </c>
      <c r="B41" s="62"/>
      <c r="C41" s="62"/>
      <c r="D41" s="45">
        <v>89</v>
      </c>
      <c r="E41" s="13"/>
      <c r="F41" s="45">
        <v>83</v>
      </c>
      <c r="G41" s="13"/>
      <c r="J41" s="54"/>
    </row>
    <row r="42" spans="1:11" ht="15" customHeight="1">
      <c r="A42" s="7" t="s">
        <v>34</v>
      </c>
      <c r="B42" s="7"/>
      <c r="C42" s="7"/>
      <c r="D42" s="48">
        <f>1629-4</f>
        <v>1625</v>
      </c>
      <c r="E42" s="13"/>
      <c r="F42" s="48">
        <v>2204</v>
      </c>
      <c r="G42" s="13"/>
      <c r="J42" s="54"/>
      <c r="K42" s="54"/>
    </row>
    <row r="43" spans="1:7" ht="15" customHeight="1">
      <c r="A43" s="21" t="s">
        <v>33</v>
      </c>
      <c r="B43" s="21"/>
      <c r="C43" s="21"/>
      <c r="D43" s="31">
        <f>SUM(D39:D42)</f>
        <v>16970</v>
      </c>
      <c r="E43" s="13"/>
      <c r="F43" s="31">
        <f>SUM(F39:F42)</f>
        <v>17424</v>
      </c>
      <c r="G43" s="13"/>
    </row>
    <row r="44" spans="1:7" ht="7.5" customHeight="1">
      <c r="A44" s="5"/>
      <c r="B44" s="5"/>
      <c r="C44" s="5"/>
      <c r="D44" s="45"/>
      <c r="E44" s="13"/>
      <c r="F44" s="45"/>
      <c r="G44" s="13"/>
    </row>
    <row r="45" spans="1:7" ht="13.5" customHeight="1">
      <c r="A45" s="21" t="s">
        <v>18</v>
      </c>
      <c r="B45" s="21"/>
      <c r="C45" s="21"/>
      <c r="D45" s="45"/>
      <c r="E45" s="13"/>
      <c r="F45" s="45"/>
      <c r="G45" s="13"/>
    </row>
    <row r="46" spans="1:7" ht="12" customHeight="1">
      <c r="A46" s="5" t="s">
        <v>19</v>
      </c>
      <c r="B46" s="5"/>
      <c r="C46" s="5"/>
      <c r="D46" s="45"/>
      <c r="E46" s="22"/>
      <c r="F46" s="45"/>
      <c r="G46" s="22"/>
    </row>
    <row r="47" spans="1:7" ht="15.75" customHeight="1">
      <c r="A47" s="8" t="s">
        <v>21</v>
      </c>
      <c r="B47" s="62"/>
      <c r="C47" s="62"/>
      <c r="D47" s="45">
        <v>46299</v>
      </c>
      <c r="E47" s="22"/>
      <c r="F47" s="45">
        <v>60323</v>
      </c>
      <c r="G47" s="22"/>
    </row>
    <row r="48" spans="1:7" ht="15">
      <c r="A48" s="16" t="s">
        <v>20</v>
      </c>
      <c r="B48" s="59"/>
      <c r="C48" s="59"/>
      <c r="D48" s="45">
        <v>3607</v>
      </c>
      <c r="E48" s="22"/>
      <c r="F48" s="45">
        <f>3571-15</f>
        <v>3556</v>
      </c>
      <c r="G48" s="22"/>
    </row>
    <row r="49" spans="1:7" ht="15">
      <c r="A49" s="8" t="s">
        <v>22</v>
      </c>
      <c r="B49" s="62"/>
      <c r="C49" s="62"/>
      <c r="D49" s="45">
        <v>1111</v>
      </c>
      <c r="E49" s="22"/>
      <c r="F49" s="45">
        <v>1163</v>
      </c>
      <c r="G49" s="22"/>
    </row>
    <row r="50" spans="1:7" ht="15">
      <c r="A50" s="24" t="s">
        <v>45</v>
      </c>
      <c r="B50" s="64"/>
      <c r="C50" s="64"/>
      <c r="D50" s="45">
        <v>546</v>
      </c>
      <c r="E50" s="22"/>
      <c r="F50" s="45">
        <v>592</v>
      </c>
      <c r="G50" s="22"/>
    </row>
    <row r="51" spans="2:7" ht="15">
      <c r="B51" s="20"/>
      <c r="C51" s="20"/>
      <c r="D51" s="31">
        <f>SUM(D47:D50)</f>
        <v>51563</v>
      </c>
      <c r="E51" s="13"/>
      <c r="F51" s="31">
        <f>SUM(F47:F50)</f>
        <v>65634</v>
      </c>
      <c r="G51" s="13"/>
    </row>
    <row r="52" spans="1:7" ht="7.5" customHeight="1">
      <c r="A52" s="5"/>
      <c r="B52" s="61"/>
      <c r="C52" s="61"/>
      <c r="D52" s="44"/>
      <c r="E52" s="13"/>
      <c r="F52" s="44"/>
      <c r="G52" s="13"/>
    </row>
    <row r="53" spans="1:7" ht="12.75" customHeight="1">
      <c r="A53" s="5" t="s">
        <v>23</v>
      </c>
      <c r="B53" s="61"/>
      <c r="C53" s="61"/>
      <c r="D53" s="47"/>
      <c r="E53" s="23"/>
      <c r="F53" s="47"/>
      <c r="G53" s="23"/>
    </row>
    <row r="54" spans="1:6" ht="15">
      <c r="A54" s="24" t="s">
        <v>26</v>
      </c>
      <c r="B54" s="64"/>
      <c r="C54" s="64"/>
      <c r="D54" s="49">
        <v>101620</v>
      </c>
      <c r="F54" s="49">
        <v>76538</v>
      </c>
    </row>
    <row r="55" spans="1:6" ht="15">
      <c r="A55" s="24" t="s">
        <v>24</v>
      </c>
      <c r="B55" s="64"/>
      <c r="C55" s="64"/>
      <c r="D55" s="49">
        <v>32221</v>
      </c>
      <c r="F55" s="49">
        <v>35380</v>
      </c>
    </row>
    <row r="56" spans="1:6" ht="15">
      <c r="A56" s="24" t="s">
        <v>40</v>
      </c>
      <c r="B56" s="64"/>
      <c r="C56" s="64"/>
      <c r="D56" s="49">
        <v>3247</v>
      </c>
      <c r="F56" s="49">
        <v>3247</v>
      </c>
    </row>
    <row r="57" spans="1:6" ht="15">
      <c r="A57" s="24" t="s">
        <v>27</v>
      </c>
      <c r="B57" s="64"/>
      <c r="C57" s="64"/>
      <c r="D57" s="49">
        <v>7483</v>
      </c>
      <c r="F57" s="49">
        <v>6368</v>
      </c>
    </row>
    <row r="58" spans="1:6" ht="15">
      <c r="A58" s="24" t="s">
        <v>25</v>
      </c>
      <c r="B58" s="64"/>
      <c r="C58" s="64"/>
      <c r="D58" s="49">
        <v>3910</v>
      </c>
      <c r="F58" s="49">
        <v>2437</v>
      </c>
    </row>
    <row r="59" spans="1:6" ht="15">
      <c r="A59" s="24" t="s">
        <v>28</v>
      </c>
      <c r="B59" s="64"/>
      <c r="C59" s="64"/>
      <c r="D59" s="49">
        <v>1742</v>
      </c>
      <c r="F59" s="49">
        <v>1494</v>
      </c>
    </row>
    <row r="60" spans="1:6" ht="15">
      <c r="A60" s="25" t="s">
        <v>29</v>
      </c>
      <c r="B60" s="65"/>
      <c r="C60" s="65"/>
      <c r="D60" s="49">
        <v>3701</v>
      </c>
      <c r="F60" s="49">
        <v>3708</v>
      </c>
    </row>
    <row r="61" spans="1:6" ht="15">
      <c r="A61" s="24" t="s">
        <v>30</v>
      </c>
      <c r="B61" s="64"/>
      <c r="C61" s="64"/>
      <c r="D61" s="49">
        <v>979</v>
      </c>
      <c r="F61" s="49">
        <v>1311</v>
      </c>
    </row>
    <row r="62" spans="1:7" ht="15">
      <c r="A62" s="5"/>
      <c r="B62" s="61"/>
      <c r="C62" s="61"/>
      <c r="D62" s="31">
        <f>SUM(D54:D61)</f>
        <v>154903</v>
      </c>
      <c r="E62" s="13"/>
      <c r="F62" s="31">
        <f>SUM(F54:F61)</f>
        <v>130483</v>
      </c>
      <c r="G62" s="13"/>
    </row>
    <row r="63" spans="1:7" ht="8.25" customHeight="1">
      <c r="A63" s="26"/>
      <c r="B63" s="66"/>
      <c r="C63" s="66"/>
      <c r="D63" s="33"/>
      <c r="E63" s="13"/>
      <c r="F63" s="33"/>
      <c r="G63" s="13"/>
    </row>
    <row r="64" spans="1:7" ht="14.25" customHeight="1">
      <c r="A64" s="21" t="s">
        <v>31</v>
      </c>
      <c r="B64" s="63"/>
      <c r="C64" s="63"/>
      <c r="D64" s="34">
        <f>D51+D62</f>
        <v>206466</v>
      </c>
      <c r="E64" s="13"/>
      <c r="F64" s="34">
        <f>F51+F62</f>
        <v>196117</v>
      </c>
      <c r="G64" s="13"/>
    </row>
    <row r="65" spans="1:7" ht="7.5" customHeight="1">
      <c r="A65" s="26"/>
      <c r="B65" s="26"/>
      <c r="C65" s="26"/>
      <c r="D65" s="32"/>
      <c r="E65" s="13"/>
      <c r="F65" s="32"/>
      <c r="G65" s="13"/>
    </row>
    <row r="66" spans="1:7" ht="15.75" thickBot="1">
      <c r="A66" s="5" t="s">
        <v>32</v>
      </c>
      <c r="B66" s="5"/>
      <c r="C66" s="5"/>
      <c r="D66" s="35">
        <f>SUM(D62+D51+D36+D43)</f>
        <v>463758</v>
      </c>
      <c r="E66" s="13"/>
      <c r="F66" s="35">
        <f>SUM(F62+F51+F36+F43)</f>
        <v>446953</v>
      </c>
      <c r="G66" s="13"/>
    </row>
    <row r="67" spans="1:7" ht="15.75" thickTop="1">
      <c r="A67" s="5"/>
      <c r="B67" s="5"/>
      <c r="C67" s="5"/>
      <c r="D67" s="5"/>
      <c r="E67" s="13"/>
      <c r="F67" s="32"/>
      <c r="G67" s="13"/>
    </row>
    <row r="68" spans="1:6" ht="15">
      <c r="A68" s="43" t="s">
        <v>36</v>
      </c>
      <c r="B68" s="43"/>
      <c r="C68" s="43"/>
      <c r="D68" s="43"/>
      <c r="F68" s="52"/>
    </row>
    <row r="69" spans="1:6" ht="15">
      <c r="A69" s="43"/>
      <c r="B69" s="43"/>
      <c r="C69" s="43"/>
      <c r="D69" s="43"/>
      <c r="F69" s="52"/>
    </row>
    <row r="70" spans="1:7" ht="17.25" customHeight="1">
      <c r="A70" s="41" t="s">
        <v>35</v>
      </c>
      <c r="B70" s="41"/>
      <c r="C70" s="41"/>
      <c r="D70" s="41"/>
      <c r="E70" s="27"/>
      <c r="F70" s="56"/>
      <c r="G70" s="27"/>
    </row>
    <row r="71" spans="1:7" ht="17.25" customHeight="1">
      <c r="A71" s="41"/>
      <c r="B71" s="41"/>
      <c r="C71" s="41"/>
      <c r="D71" s="41"/>
      <c r="E71" s="27"/>
      <c r="F71" s="56"/>
      <c r="G71" s="27"/>
    </row>
    <row r="72" spans="1:7" ht="15">
      <c r="A72" s="57" t="s">
        <v>51</v>
      </c>
      <c r="B72" s="57"/>
      <c r="C72" s="57"/>
      <c r="D72" s="57"/>
      <c r="E72" s="43"/>
      <c r="F72" s="51"/>
      <c r="G72" s="43"/>
    </row>
    <row r="73" spans="1:7" ht="12.75" customHeight="1">
      <c r="A73" s="53"/>
      <c r="B73" s="53"/>
      <c r="C73" s="53"/>
      <c r="D73" s="53"/>
      <c r="E73" s="36"/>
      <c r="F73" s="36"/>
      <c r="G73" s="36"/>
    </row>
    <row r="74" spans="1:7" ht="15">
      <c r="A74" s="55"/>
      <c r="B74" s="55"/>
      <c r="C74" s="55"/>
      <c r="D74" s="55"/>
      <c r="E74" s="36"/>
      <c r="F74" s="36"/>
      <c r="G74" s="36"/>
    </row>
    <row r="75" spans="1:7" ht="15">
      <c r="A75" s="37"/>
      <c r="B75" s="37"/>
      <c r="C75" s="37"/>
      <c r="D75" s="37"/>
      <c r="E75" s="36"/>
      <c r="F75" s="36"/>
      <c r="G75" s="36"/>
    </row>
    <row r="76" spans="1:7" ht="15">
      <c r="A76" s="37"/>
      <c r="B76" s="37"/>
      <c r="C76" s="37"/>
      <c r="D76" s="37"/>
      <c r="E76" s="36"/>
      <c r="F76" s="36"/>
      <c r="G76" s="36"/>
    </row>
    <row r="77" spans="1:7" ht="15">
      <c r="A77" s="41"/>
      <c r="B77" s="41"/>
      <c r="C77" s="41"/>
      <c r="D77" s="41"/>
      <c r="E77" s="41"/>
      <c r="F77" s="41"/>
      <c r="G77" s="41"/>
    </row>
    <row r="78" spans="1:7" ht="15">
      <c r="A78" s="38"/>
      <c r="B78" s="38"/>
      <c r="C78" s="38"/>
      <c r="D78" s="38"/>
      <c r="E78" s="36"/>
      <c r="F78" s="36"/>
      <c r="G78" s="36"/>
    </row>
    <row r="79" spans="1:7" ht="15">
      <c r="A79" s="39"/>
      <c r="B79" s="39"/>
      <c r="C79" s="39"/>
      <c r="D79" s="39"/>
      <c r="E79" s="36"/>
      <c r="F79" s="36"/>
      <c r="G79" s="36"/>
    </row>
    <row r="80" spans="1:7" ht="15">
      <c r="A80" s="40"/>
      <c r="B80" s="40"/>
      <c r="C80" s="40"/>
      <c r="D80" s="40"/>
      <c r="E80" s="36"/>
      <c r="F80" s="36"/>
      <c r="G80" s="36"/>
    </row>
    <row r="81" spans="5:7" ht="15">
      <c r="E81" s="28"/>
      <c r="F81" s="28"/>
      <c r="G81" s="28"/>
    </row>
    <row r="82" spans="5:7" ht="15">
      <c r="E82" s="28"/>
      <c r="F82" s="28"/>
      <c r="G82" s="28"/>
    </row>
    <row r="83" spans="5:7" ht="15">
      <c r="E83" s="28"/>
      <c r="F83" s="28"/>
      <c r="G83" s="28"/>
    </row>
    <row r="84" spans="5:7" ht="15">
      <c r="E84" s="28"/>
      <c r="F84" s="28"/>
      <c r="G84" s="28"/>
    </row>
    <row r="85" spans="5:7" ht="15">
      <c r="E85" s="28"/>
      <c r="F85" s="28"/>
      <c r="G85" s="28"/>
    </row>
    <row r="86" spans="5:7" ht="15">
      <c r="E86" s="28"/>
      <c r="F86" s="28"/>
      <c r="G86" s="28"/>
    </row>
    <row r="87" spans="5:7" ht="15">
      <c r="E87" s="28"/>
      <c r="F87" s="28"/>
      <c r="G87" s="28"/>
    </row>
    <row r="88" spans="5:7" ht="15">
      <c r="E88" s="28"/>
      <c r="F88" s="28"/>
      <c r="G88" s="28"/>
    </row>
    <row r="89" spans="5:7" ht="15">
      <c r="E89" s="28"/>
      <c r="F89" s="28"/>
      <c r="G89" s="28"/>
    </row>
    <row r="90" spans="5:7" ht="15">
      <c r="E90" s="28"/>
      <c r="F90" s="28"/>
      <c r="G90" s="28"/>
    </row>
    <row r="91" spans="5:7" ht="15">
      <c r="E91" s="28"/>
      <c r="F91" s="28"/>
      <c r="G91" s="28"/>
    </row>
    <row r="92" spans="5:7" ht="15">
      <c r="E92" s="28"/>
      <c r="F92" s="28"/>
      <c r="G92" s="28"/>
    </row>
    <row r="93" spans="5:7" ht="15">
      <c r="E93" s="28"/>
      <c r="F93" s="28"/>
      <c r="G93" s="28"/>
    </row>
    <row r="94" spans="5:7" ht="15">
      <c r="E94" s="28"/>
      <c r="F94" s="28"/>
      <c r="G94" s="28"/>
    </row>
    <row r="95" spans="5:7" ht="15">
      <c r="E95" s="28"/>
      <c r="F95" s="28"/>
      <c r="G95" s="28"/>
    </row>
    <row r="96" spans="5:7" ht="15">
      <c r="E96" s="28"/>
      <c r="F96" s="28"/>
      <c r="G96" s="28"/>
    </row>
    <row r="97" spans="5:7" ht="15">
      <c r="E97" s="28"/>
      <c r="F97" s="28"/>
      <c r="G97" s="28"/>
    </row>
    <row r="98" spans="5:7" ht="15">
      <c r="E98" s="28"/>
      <c r="F98" s="28"/>
      <c r="G98" s="28"/>
    </row>
    <row r="99" spans="5:7" ht="15">
      <c r="E99" s="28"/>
      <c r="F99" s="28"/>
      <c r="G99" s="28"/>
    </row>
    <row r="100" spans="5:7" ht="15">
      <c r="E100" s="28"/>
      <c r="F100" s="28"/>
      <c r="G100" s="28"/>
    </row>
    <row r="101" spans="5:7" ht="15">
      <c r="E101" s="28"/>
      <c r="F101" s="28"/>
      <c r="G101" s="28"/>
    </row>
    <row r="102" spans="5:7" ht="15">
      <c r="E102" s="28"/>
      <c r="F102" s="28"/>
      <c r="G102" s="28"/>
    </row>
    <row r="103" spans="5:7" ht="15">
      <c r="E103" s="28"/>
      <c r="F103" s="28"/>
      <c r="G103" s="28"/>
    </row>
    <row r="104" spans="5:7" ht="15">
      <c r="E104" s="28"/>
      <c r="F104" s="28"/>
      <c r="G104" s="28"/>
    </row>
    <row r="105" spans="5:7" ht="15">
      <c r="E105" s="28"/>
      <c r="F105" s="28"/>
      <c r="G105" s="28"/>
    </row>
    <row r="106" spans="5:7" ht="15">
      <c r="E106" s="28"/>
      <c r="F106" s="28"/>
      <c r="G106" s="28"/>
    </row>
    <row r="107" spans="5:7" ht="15">
      <c r="E107" s="28"/>
      <c r="F107" s="28"/>
      <c r="G107" s="28"/>
    </row>
    <row r="108" spans="5:7" ht="15">
      <c r="E108" s="28"/>
      <c r="F108" s="28"/>
      <c r="G108" s="28"/>
    </row>
    <row r="109" spans="5:7" ht="15">
      <c r="E109" s="28"/>
      <c r="F109" s="28"/>
      <c r="G109" s="28"/>
    </row>
    <row r="110" spans="5:7" ht="15">
      <c r="E110" s="28"/>
      <c r="F110" s="28"/>
      <c r="G110" s="28"/>
    </row>
    <row r="111" spans="5:7" ht="15">
      <c r="E111" s="28"/>
      <c r="F111" s="28"/>
      <c r="G111" s="28"/>
    </row>
    <row r="112" spans="5:7" ht="15">
      <c r="E112" s="28"/>
      <c r="F112" s="28"/>
      <c r="G112" s="28"/>
    </row>
  </sheetData>
  <mergeCells count="3">
    <mergeCell ref="F4:F5"/>
    <mergeCell ref="B4:B5"/>
    <mergeCell ref="D4:D5"/>
  </mergeCells>
  <printOptions/>
  <pageMargins left="0.984251968503937" right="0.984251968503937" top="0.2755905511811024" bottom="0.2755905511811024" header="0.35433070866141736" footer="0.2362204724409449"/>
  <pageSetup blackAndWhite="1" firstPageNumber="2" useFirstPageNumber="1" horizontalDpi="600" verticalDpi="600" orientation="portrait" paperSize="9" scale="8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52"/>
  <sheetViews>
    <sheetView zoomScaleSheetLayoutView="80" workbookViewId="0" topLeftCell="A1">
      <selection activeCell="A49" sqref="A49"/>
    </sheetView>
  </sheetViews>
  <sheetFormatPr defaultColWidth="9.140625" defaultRowHeight="12.75"/>
  <cols>
    <col min="1" max="1" width="42.421875" style="72" customWidth="1"/>
    <col min="2" max="2" width="12.28125" style="72" customWidth="1"/>
    <col min="3" max="3" width="2.140625" style="72" customWidth="1"/>
    <col min="4" max="4" width="11.28125" style="72" customWidth="1"/>
    <col min="5" max="5" width="2.7109375" style="72" customWidth="1"/>
    <col min="6" max="6" width="10.421875" style="72" customWidth="1"/>
    <col min="7" max="7" width="4.421875" style="36" customWidth="1"/>
    <col min="8" max="16384" width="9.140625" style="72" customWidth="1"/>
  </cols>
  <sheetData>
    <row r="1" spans="1:7" ht="15">
      <c r="A1" s="183" t="s">
        <v>52</v>
      </c>
      <c r="B1" s="183"/>
      <c r="C1" s="183"/>
      <c r="D1" s="183"/>
      <c r="E1" s="183"/>
      <c r="F1" s="183"/>
      <c r="G1" s="183"/>
    </row>
    <row r="2" spans="1:7" s="74" customFormat="1" ht="15">
      <c r="A2" s="73" t="s">
        <v>53</v>
      </c>
      <c r="B2" s="73"/>
      <c r="C2" s="73"/>
      <c r="D2" s="73"/>
      <c r="E2" s="73"/>
      <c r="F2" s="73"/>
      <c r="G2" s="73"/>
    </row>
    <row r="3" spans="1:7" ht="15">
      <c r="A3" s="75" t="s">
        <v>49</v>
      </c>
      <c r="B3" s="75"/>
      <c r="C3" s="75"/>
      <c r="D3" s="75"/>
      <c r="E3" s="75"/>
      <c r="F3" s="75"/>
      <c r="G3" s="76"/>
    </row>
    <row r="4" spans="1:7" ht="15">
      <c r="A4" s="75"/>
      <c r="B4" s="75"/>
      <c r="C4" s="75"/>
      <c r="D4" s="75"/>
      <c r="E4" s="75"/>
      <c r="F4" s="75"/>
      <c r="G4" s="76"/>
    </row>
    <row r="5" spans="1:7" ht="15" customHeight="1">
      <c r="A5" s="77"/>
      <c r="B5" s="178"/>
      <c r="C5" s="71"/>
      <c r="D5" s="178" t="s">
        <v>54</v>
      </c>
      <c r="E5" s="74"/>
      <c r="F5" s="178" t="s">
        <v>55</v>
      </c>
      <c r="G5" s="71"/>
    </row>
    <row r="6" spans="1:7" ht="24" customHeight="1">
      <c r="A6" s="74"/>
      <c r="B6" s="178"/>
      <c r="C6" s="71"/>
      <c r="D6" s="178"/>
      <c r="E6" s="74"/>
      <c r="F6" s="178"/>
      <c r="G6" s="71"/>
    </row>
    <row r="7" spans="1:7" ht="15.75" customHeight="1">
      <c r="A7" s="74"/>
      <c r="B7" s="71"/>
      <c r="C7" s="71"/>
      <c r="D7" s="78" t="s">
        <v>46</v>
      </c>
      <c r="E7" s="74"/>
      <c r="F7" s="78" t="s">
        <v>46</v>
      </c>
      <c r="G7" s="71"/>
    </row>
    <row r="8" spans="1:6" ht="15">
      <c r="A8" s="79"/>
      <c r="B8" s="79"/>
      <c r="C8" s="79"/>
      <c r="D8" s="79"/>
      <c r="E8" s="79"/>
      <c r="F8" s="80"/>
    </row>
    <row r="9" spans="1:7" ht="15">
      <c r="A9" s="79"/>
      <c r="B9" s="79"/>
      <c r="C9" s="79"/>
      <c r="D9" s="79"/>
      <c r="E9" s="79"/>
      <c r="F9" s="81"/>
      <c r="G9" s="81"/>
    </row>
    <row r="10" spans="1:7" ht="15">
      <c r="A10" s="79"/>
      <c r="B10" s="79"/>
      <c r="C10" s="79"/>
      <c r="D10" s="79"/>
      <c r="E10" s="79"/>
      <c r="F10" s="81"/>
      <c r="G10" s="81"/>
    </row>
    <row r="11" spans="1:7" ht="15">
      <c r="A11" s="79"/>
      <c r="B11" s="79"/>
      <c r="C11" s="79"/>
      <c r="D11" s="79"/>
      <c r="E11" s="79"/>
      <c r="F11" s="81"/>
      <c r="G11" s="81"/>
    </row>
    <row r="12" spans="1:7" ht="15">
      <c r="A12" s="74" t="s">
        <v>56</v>
      </c>
      <c r="B12" s="82"/>
      <c r="C12" s="82"/>
      <c r="D12" s="83">
        <v>103419</v>
      </c>
      <c r="E12" s="74"/>
      <c r="F12" s="83">
        <v>80777</v>
      </c>
      <c r="G12" s="84"/>
    </row>
    <row r="13" spans="1:7" ht="15">
      <c r="A13" s="74" t="s">
        <v>57</v>
      </c>
      <c r="B13" s="82"/>
      <c r="C13" s="82"/>
      <c r="D13" s="83">
        <v>1820</v>
      </c>
      <c r="E13" s="74"/>
      <c r="F13" s="83">
        <v>2060</v>
      </c>
      <c r="G13" s="84"/>
    </row>
    <row r="14" spans="1:7" ht="31.5" customHeight="1">
      <c r="A14" s="85" t="s">
        <v>58</v>
      </c>
      <c r="B14" s="86"/>
      <c r="C14" s="86"/>
      <c r="D14" s="83">
        <v>2177</v>
      </c>
      <c r="E14" s="85"/>
      <c r="F14" s="83">
        <v>3346</v>
      </c>
      <c r="G14" s="84"/>
    </row>
    <row r="15" spans="1:7" ht="17.25" customHeight="1">
      <c r="A15" s="85" t="s">
        <v>59</v>
      </c>
      <c r="B15" s="86"/>
      <c r="C15" s="86"/>
      <c r="D15" s="83">
        <v>-60008</v>
      </c>
      <c r="E15" s="85"/>
      <c r="F15" s="83">
        <v>-47902</v>
      </c>
      <c r="G15" s="84"/>
    </row>
    <row r="16" spans="1:7" ht="15">
      <c r="A16" s="74" t="s">
        <v>60</v>
      </c>
      <c r="B16" s="82"/>
      <c r="C16" s="82"/>
      <c r="D16" s="83">
        <v>-15390</v>
      </c>
      <c r="E16" s="74"/>
      <c r="F16" s="83">
        <v>-11738</v>
      </c>
      <c r="G16" s="83"/>
    </row>
    <row r="17" spans="1:7" ht="15">
      <c r="A17" s="74" t="s">
        <v>61</v>
      </c>
      <c r="B17" s="82"/>
      <c r="C17" s="82"/>
      <c r="D17" s="83">
        <v>-8442</v>
      </c>
      <c r="E17" s="74"/>
      <c r="F17" s="83">
        <v>-6127</v>
      </c>
      <c r="G17" s="83"/>
    </row>
    <row r="18" spans="1:7" ht="15">
      <c r="A18" s="74" t="s">
        <v>62</v>
      </c>
      <c r="B18" s="82"/>
      <c r="C18" s="82"/>
      <c r="D18" s="83">
        <v>-9759</v>
      </c>
      <c r="E18" s="74"/>
      <c r="F18" s="83">
        <v>-7252</v>
      </c>
      <c r="G18" s="83"/>
    </row>
    <row r="19" spans="1:7" ht="15">
      <c r="A19" s="74" t="s">
        <v>63</v>
      </c>
      <c r="B19" s="82"/>
      <c r="C19" s="82"/>
      <c r="D19" s="83">
        <v>-2751</v>
      </c>
      <c r="E19" s="74"/>
      <c r="F19" s="83">
        <v>-2106</v>
      </c>
      <c r="G19" s="83"/>
    </row>
    <row r="20" spans="1:7" ht="15">
      <c r="A20" s="87" t="s">
        <v>64</v>
      </c>
      <c r="B20" s="88"/>
      <c r="C20" s="88"/>
      <c r="D20" s="83">
        <v>2</v>
      </c>
      <c r="E20" s="87"/>
      <c r="F20" s="83">
        <v>-2</v>
      </c>
      <c r="G20" s="83"/>
    </row>
    <row r="21" spans="1:7" ht="15">
      <c r="A21" s="89" t="s">
        <v>65</v>
      </c>
      <c r="B21" s="90"/>
      <c r="C21" s="90"/>
      <c r="D21" s="83">
        <v>-1280</v>
      </c>
      <c r="E21" s="89"/>
      <c r="F21" s="83">
        <v>-873</v>
      </c>
      <c r="G21"/>
    </row>
    <row r="22" spans="1:7" ht="15" customHeight="1">
      <c r="A22" s="75" t="s">
        <v>66</v>
      </c>
      <c r="B22" s="91"/>
      <c r="C22" s="91"/>
      <c r="D22" s="92">
        <f>SUM(D12:D21)</f>
        <v>9788</v>
      </c>
      <c r="E22" s="75"/>
      <c r="F22" s="92">
        <f>SUM(F12:F21)</f>
        <v>10183</v>
      </c>
      <c r="G22"/>
    </row>
    <row r="23" spans="1:7" ht="15" customHeight="1">
      <c r="A23" s="74"/>
      <c r="B23" s="82"/>
      <c r="C23" s="82"/>
      <c r="D23" s="83"/>
      <c r="E23" s="74"/>
      <c r="F23" s="83"/>
      <c r="G23" s="83"/>
    </row>
    <row r="24" spans="1:7" ht="15">
      <c r="A24" s="74" t="s">
        <v>67</v>
      </c>
      <c r="B24" s="82"/>
      <c r="C24" s="82"/>
      <c r="D24" s="83">
        <v>-1946</v>
      </c>
      <c r="E24" s="74"/>
      <c r="F24" s="83">
        <v>-522</v>
      </c>
      <c r="G24" s="83"/>
    </row>
    <row r="25" spans="1:7" ht="15">
      <c r="A25" s="79"/>
      <c r="B25" s="93"/>
      <c r="C25" s="93"/>
      <c r="D25" s="83"/>
      <c r="E25" s="79"/>
      <c r="F25" s="83"/>
      <c r="G25" s="83"/>
    </row>
    <row r="26" spans="1:7" ht="15">
      <c r="A26" s="75" t="s">
        <v>68</v>
      </c>
      <c r="B26" s="91"/>
      <c r="C26" s="91"/>
      <c r="D26" s="92">
        <f>D22+D24</f>
        <v>7842</v>
      </c>
      <c r="E26" s="75"/>
      <c r="F26" s="92">
        <f>F22+F24</f>
        <v>9661</v>
      </c>
      <c r="G26" s="94"/>
    </row>
    <row r="27" spans="1:7" ht="15">
      <c r="A27" s="75"/>
      <c r="B27" s="91"/>
      <c r="C27" s="91"/>
      <c r="D27" s="94"/>
      <c r="E27" s="75"/>
      <c r="F27" s="94"/>
      <c r="G27" s="94"/>
    </row>
    <row r="28" spans="1:7" ht="15">
      <c r="A28" s="74" t="s">
        <v>69</v>
      </c>
      <c r="B28" s="82"/>
      <c r="C28" s="82"/>
      <c r="D28" s="83">
        <v>-362</v>
      </c>
      <c r="E28" s="74"/>
      <c r="F28" s="83">
        <v>-914</v>
      </c>
      <c r="G28" s="83"/>
    </row>
    <row r="29" spans="1:7" ht="9.75" customHeight="1">
      <c r="A29" s="75"/>
      <c r="B29" s="91"/>
      <c r="C29" s="91"/>
      <c r="D29" s="94"/>
      <c r="E29" s="75"/>
      <c r="F29" s="94"/>
      <c r="G29" s="94"/>
    </row>
    <row r="30" spans="1:7" ht="15.75" thickBot="1">
      <c r="A30" s="75" t="s">
        <v>70</v>
      </c>
      <c r="B30" s="91"/>
      <c r="C30" s="91"/>
      <c r="D30" s="95">
        <f>D26+D28</f>
        <v>7480</v>
      </c>
      <c r="E30" s="75"/>
      <c r="F30" s="95">
        <f>F26+F28</f>
        <v>8747</v>
      </c>
      <c r="G30" s="94"/>
    </row>
    <row r="31" spans="1:7" ht="15.75" thickTop="1">
      <c r="A31" s="75"/>
      <c r="B31" s="75"/>
      <c r="C31" s="75"/>
      <c r="D31" s="94"/>
      <c r="E31" s="75"/>
      <c r="F31" s="94"/>
      <c r="G31" s="94"/>
    </row>
    <row r="32" spans="1:7" ht="0.75" customHeight="1" hidden="1">
      <c r="A32" s="74"/>
      <c r="B32" s="74"/>
      <c r="C32" s="74"/>
      <c r="D32" s="83"/>
      <c r="E32" s="74"/>
      <c r="F32" s="83"/>
      <c r="G32" s="83"/>
    </row>
    <row r="33" spans="1:7" ht="15" customHeight="1" hidden="1">
      <c r="A33" s="184" t="s">
        <v>71</v>
      </c>
      <c r="B33" s="75"/>
      <c r="C33" s="75"/>
      <c r="D33" s="185" t="s">
        <v>72</v>
      </c>
      <c r="E33" s="75"/>
      <c r="F33" s="185" t="s">
        <v>72</v>
      </c>
      <c r="G33" s="96"/>
    </row>
    <row r="34" spans="1:7" ht="18.75" customHeight="1" hidden="1">
      <c r="A34" s="184"/>
      <c r="B34" s="75"/>
      <c r="C34" s="75"/>
      <c r="D34" s="185"/>
      <c r="E34" s="75"/>
      <c r="F34" s="185"/>
      <c r="G34" s="96"/>
    </row>
    <row r="35" spans="1:7" ht="0.75" customHeight="1" hidden="1">
      <c r="A35" s="74"/>
      <c r="B35" s="74"/>
      <c r="C35" s="74"/>
      <c r="D35" s="97"/>
      <c r="E35" s="74"/>
      <c r="F35" s="97"/>
      <c r="G35" s="97"/>
    </row>
    <row r="36" spans="1:7" s="98" customFormat="1" ht="15">
      <c r="A36" s="75" t="s">
        <v>73</v>
      </c>
      <c r="B36" s="75"/>
      <c r="C36" s="75"/>
      <c r="D36" s="94">
        <v>7499</v>
      </c>
      <c r="E36" s="75"/>
      <c r="F36" s="94">
        <f>F30-F38</f>
        <v>9626</v>
      </c>
      <c r="G36" s="94"/>
    </row>
    <row r="37" spans="1:6" ht="15">
      <c r="A37" s="74"/>
      <c r="B37" s="74"/>
      <c r="C37" s="74"/>
      <c r="D37" s="36"/>
      <c r="E37" s="74"/>
      <c r="F37" s="36"/>
    </row>
    <row r="38" spans="1:7" ht="15">
      <c r="A38" s="75" t="s">
        <v>74</v>
      </c>
      <c r="B38" s="75"/>
      <c r="C38" s="75"/>
      <c r="D38" s="94">
        <f>D30-D36</f>
        <v>-19</v>
      </c>
      <c r="E38" s="75"/>
      <c r="F38" s="94">
        <v>-879</v>
      </c>
      <c r="G38" s="94"/>
    </row>
    <row r="39" spans="1:6" ht="15">
      <c r="A39" s="74"/>
      <c r="B39" s="74"/>
      <c r="C39" s="74"/>
      <c r="D39" s="74"/>
      <c r="E39" s="74"/>
      <c r="F39" s="36"/>
    </row>
    <row r="40" spans="1:6" ht="15">
      <c r="A40" s="74"/>
      <c r="B40" s="74"/>
      <c r="C40" s="74"/>
      <c r="D40" s="74"/>
      <c r="E40" s="74"/>
      <c r="F40" s="74"/>
    </row>
    <row r="41" spans="1:7" ht="15">
      <c r="A41" s="182" t="s">
        <v>36</v>
      </c>
      <c r="B41" s="182"/>
      <c r="C41" s="182"/>
      <c r="D41" s="182"/>
      <c r="E41" s="182"/>
      <c r="F41" s="182"/>
      <c r="G41" s="182"/>
    </row>
    <row r="42" spans="1:7" ht="17.25" customHeight="1">
      <c r="A42" s="43"/>
      <c r="B42" s="43"/>
      <c r="C42" s="43"/>
      <c r="D42" s="43"/>
      <c r="E42" s="43"/>
      <c r="F42" s="43"/>
      <c r="G42" s="99"/>
    </row>
    <row r="43" spans="1:6" ht="15">
      <c r="A43" s="37"/>
      <c r="B43" s="37"/>
      <c r="C43" s="37"/>
      <c r="D43" s="37"/>
      <c r="E43" s="37"/>
      <c r="F43" s="37"/>
    </row>
    <row r="44" spans="1:6" ht="15">
      <c r="A44" s="37"/>
      <c r="B44" s="37"/>
      <c r="C44" s="37"/>
      <c r="D44" s="37"/>
      <c r="E44" s="37"/>
      <c r="F44" s="37"/>
    </row>
    <row r="45" spans="1:6" ht="15">
      <c r="A45" s="41" t="s">
        <v>35</v>
      </c>
      <c r="B45" s="41"/>
      <c r="C45" s="41"/>
      <c r="D45" s="41"/>
      <c r="E45" s="41"/>
      <c r="F45" s="41"/>
    </row>
    <row r="46" spans="1:6" ht="15">
      <c r="A46" s="38"/>
      <c r="B46" s="38"/>
      <c r="C46" s="38"/>
      <c r="D46" s="38"/>
      <c r="E46" s="38"/>
      <c r="F46" s="38"/>
    </row>
    <row r="47" spans="1:6" ht="15">
      <c r="A47" s="39"/>
      <c r="B47" s="39"/>
      <c r="C47" s="39"/>
      <c r="D47" s="39"/>
      <c r="E47" s="39"/>
      <c r="F47" s="39"/>
    </row>
    <row r="48" spans="1:6" ht="15">
      <c r="A48" s="40" t="s">
        <v>51</v>
      </c>
      <c r="B48" s="40"/>
      <c r="C48" s="40"/>
      <c r="D48" s="40"/>
      <c r="E48" s="40"/>
      <c r="F48" s="40"/>
    </row>
    <row r="49" ht="15">
      <c r="A49" s="72" t="s">
        <v>75</v>
      </c>
    </row>
    <row r="52" spans="1:6" ht="15">
      <c r="A52" s="100"/>
      <c r="B52" s="100"/>
      <c r="C52" s="100"/>
      <c r="D52" s="100"/>
      <c r="E52" s="100"/>
      <c r="F52" s="100"/>
    </row>
  </sheetData>
  <mergeCells count="8">
    <mergeCell ref="A41:G41"/>
    <mergeCell ref="A1:G1"/>
    <mergeCell ref="A33:A34"/>
    <mergeCell ref="F5:F6"/>
    <mergeCell ref="F33:F34"/>
    <mergeCell ref="B5:B6"/>
    <mergeCell ref="D5:D6"/>
    <mergeCell ref="D33:D34"/>
  </mergeCells>
  <printOptions/>
  <pageMargins left="0.85" right="0.17" top="0.5905511811023623" bottom="0.2755905511811024" header="0.3937007874015748" footer="0.15748031496062992"/>
  <pageSetup blackAndWhite="1" firstPageNumber="1" useFirstPageNumber="1" horizontalDpi="600" verticalDpi="600" orientation="portrait" paperSize="9" r:id="rId1"/>
  <headerFooter alignWithMargins="0">
    <oddFooter>&amp;L
&amp;R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L63"/>
  <sheetViews>
    <sheetView workbookViewId="0" topLeftCell="A1">
      <selection activeCell="B6" sqref="B6"/>
    </sheetView>
  </sheetViews>
  <sheetFormatPr defaultColWidth="9.140625" defaultRowHeight="12.75"/>
  <cols>
    <col min="1" max="1" width="50.28125" style="150" customWidth="1"/>
    <col min="2" max="2" width="11.28125" style="150" customWidth="1"/>
    <col min="3" max="3" width="1.8515625" style="150" customWidth="1"/>
    <col min="4" max="4" width="11.28125" style="150" customWidth="1"/>
    <col min="5" max="5" width="1.8515625" style="143" customWidth="1"/>
    <col min="6" max="6" width="11.00390625" style="143" customWidth="1"/>
    <col min="7" max="7" width="2.00390625" style="143" customWidth="1"/>
    <col min="8" max="8" width="23.8515625" style="110" hidden="1" customWidth="1"/>
    <col min="9" max="9" width="10.57421875" style="110" hidden="1" customWidth="1"/>
    <col min="10" max="10" width="13.28125" style="110" hidden="1" customWidth="1"/>
    <col min="11" max="12" width="9.140625" style="110" hidden="1" customWidth="1"/>
    <col min="13" max="16384" width="7.8515625" style="110" hidden="1" customWidth="1"/>
  </cols>
  <sheetData>
    <row r="1" spans="1:8" s="103" customFormat="1" ht="15">
      <c r="A1" s="186" t="s">
        <v>76</v>
      </c>
      <c r="B1" s="186"/>
      <c r="C1" s="186"/>
      <c r="D1" s="186"/>
      <c r="E1" s="187"/>
      <c r="F1" s="187"/>
      <c r="G1" s="187"/>
      <c r="H1" s="102"/>
    </row>
    <row r="2" spans="1:7" s="106" customFormat="1" ht="15">
      <c r="A2" s="188" t="s">
        <v>77</v>
      </c>
      <c r="B2" s="188"/>
      <c r="C2" s="188"/>
      <c r="D2" s="188"/>
      <c r="E2" s="189"/>
      <c r="F2" s="189"/>
      <c r="G2" s="189"/>
    </row>
    <row r="3" spans="1:7" s="106" customFormat="1" ht="15">
      <c r="A3" s="104" t="s">
        <v>78</v>
      </c>
      <c r="B3" s="104"/>
      <c r="C3" s="104"/>
      <c r="D3" s="104"/>
      <c r="E3" s="105"/>
      <c r="F3" s="105"/>
      <c r="G3" s="105"/>
    </row>
    <row r="4" spans="1:8" ht="21" customHeight="1">
      <c r="A4" s="107"/>
      <c r="B4" s="178"/>
      <c r="C4" s="71"/>
      <c r="D4" s="178" t="s">
        <v>79</v>
      </c>
      <c r="E4" s="108"/>
      <c r="F4" s="178" t="s">
        <v>80</v>
      </c>
      <c r="G4" s="71"/>
      <c r="H4" s="109"/>
    </row>
    <row r="5" spans="1:8" ht="17.25" customHeight="1">
      <c r="A5" s="107"/>
      <c r="B5" s="178"/>
      <c r="C5" s="71"/>
      <c r="D5" s="178"/>
      <c r="E5" s="111"/>
      <c r="F5" s="178"/>
      <c r="G5" s="71"/>
      <c r="H5" s="109"/>
    </row>
    <row r="6" spans="1:8" ht="12.75" customHeight="1">
      <c r="A6" s="107"/>
      <c r="B6" s="71"/>
      <c r="C6" s="71"/>
      <c r="D6" s="78" t="s">
        <v>46</v>
      </c>
      <c r="E6" s="111"/>
      <c r="F6" s="78" t="s">
        <v>46</v>
      </c>
      <c r="G6" s="71"/>
      <c r="H6" s="109"/>
    </row>
    <row r="7" spans="1:10" ht="15">
      <c r="A7" s="112" t="s">
        <v>81</v>
      </c>
      <c r="B7" s="112"/>
      <c r="C7" s="112"/>
      <c r="D7" s="112"/>
      <c r="E7" s="113"/>
      <c r="F7" s="114"/>
      <c r="G7" s="114"/>
      <c r="H7" s="115"/>
      <c r="I7" s="116" t="e">
        <f>+#REF!+H7+#REF!</f>
        <v>#REF!</v>
      </c>
      <c r="J7" s="116" t="e">
        <f>+#REF!+H7</f>
        <v>#REF!</v>
      </c>
    </row>
    <row r="8" spans="1:9" ht="15">
      <c r="A8" s="117" t="s">
        <v>82</v>
      </c>
      <c r="B8" s="117"/>
      <c r="C8" s="117"/>
      <c r="D8" s="118">
        <v>114433</v>
      </c>
      <c r="E8" s="113"/>
      <c r="F8" s="118">
        <v>97986</v>
      </c>
      <c r="G8" s="118"/>
      <c r="H8" s="115"/>
      <c r="I8" s="116" t="e">
        <f>+#REF!+H8</f>
        <v>#REF!</v>
      </c>
    </row>
    <row r="9" spans="1:12" ht="15">
      <c r="A9" s="117" t="s">
        <v>83</v>
      </c>
      <c r="B9" s="117"/>
      <c r="C9" s="117"/>
      <c r="D9" s="118">
        <v>-99594</v>
      </c>
      <c r="E9" s="113"/>
      <c r="F9" s="118">
        <v>-84398</v>
      </c>
      <c r="G9" s="118"/>
      <c r="H9" s="115"/>
      <c r="I9" s="116" t="e">
        <f>+#REF!+H9</f>
        <v>#REF!</v>
      </c>
      <c r="L9" s="116" t="e">
        <f>+#REF!+#REF!</f>
        <v>#REF!</v>
      </c>
    </row>
    <row r="10" spans="1:12" ht="15">
      <c r="A10" s="117" t="s">
        <v>84</v>
      </c>
      <c r="B10" s="117"/>
      <c r="C10" s="117"/>
      <c r="D10" s="118">
        <v>-9851</v>
      </c>
      <c r="E10" s="113"/>
      <c r="F10" s="118">
        <v>-6525</v>
      </c>
      <c r="G10" s="118"/>
      <c r="H10" s="115"/>
      <c r="I10" s="116"/>
      <c r="L10" s="116"/>
    </row>
    <row r="11" spans="1:9" s="120" customFormat="1" ht="15">
      <c r="A11" s="117" t="s">
        <v>85</v>
      </c>
      <c r="B11" s="117"/>
      <c r="C11" s="117"/>
      <c r="D11" s="118">
        <v>-6496</v>
      </c>
      <c r="E11" s="119"/>
      <c r="F11" s="118">
        <v>-3976</v>
      </c>
      <c r="G11" s="118"/>
      <c r="H11" s="115"/>
      <c r="I11" s="116"/>
    </row>
    <row r="12" spans="1:9" s="120" customFormat="1" ht="15">
      <c r="A12" s="117" t="s">
        <v>86</v>
      </c>
      <c r="B12" s="117"/>
      <c r="C12" s="117"/>
      <c r="D12" s="118">
        <v>2665</v>
      </c>
      <c r="E12" s="119"/>
      <c r="F12" s="118">
        <v>453</v>
      </c>
      <c r="G12" s="118"/>
      <c r="H12" s="115"/>
      <c r="I12" s="116"/>
    </row>
    <row r="13" spans="1:9" s="120" customFormat="1" ht="15">
      <c r="A13" s="117" t="s">
        <v>87</v>
      </c>
      <c r="B13" s="117"/>
      <c r="C13" s="117"/>
      <c r="D13" s="118">
        <v>-834</v>
      </c>
      <c r="E13" s="119"/>
      <c r="F13" s="118">
        <v>-1400</v>
      </c>
      <c r="G13" s="118"/>
      <c r="H13" s="115"/>
      <c r="I13" s="116"/>
    </row>
    <row r="14" spans="1:9" s="120" customFormat="1" ht="15.75" customHeight="1">
      <c r="A14" s="117" t="s">
        <v>88</v>
      </c>
      <c r="B14" s="117"/>
      <c r="C14" s="117"/>
      <c r="D14" s="118">
        <v>-1914</v>
      </c>
      <c r="E14" s="119"/>
      <c r="F14" s="118">
        <v>-590</v>
      </c>
      <c r="G14" s="118"/>
      <c r="H14" s="115"/>
      <c r="I14" s="116"/>
    </row>
    <row r="15" spans="1:9" ht="15">
      <c r="A15" s="117" t="s">
        <v>89</v>
      </c>
      <c r="B15" s="117"/>
      <c r="C15" s="117"/>
      <c r="D15" s="118">
        <v>-551</v>
      </c>
      <c r="E15" s="119"/>
      <c r="F15" s="118">
        <v>-1</v>
      </c>
      <c r="G15" s="118"/>
      <c r="H15" s="115"/>
      <c r="I15" s="116"/>
    </row>
    <row r="16" spans="1:9" ht="15">
      <c r="A16" s="117" t="s">
        <v>90</v>
      </c>
      <c r="B16" s="117"/>
      <c r="C16" s="117"/>
      <c r="D16" s="118">
        <v>-326</v>
      </c>
      <c r="E16" s="119"/>
      <c r="F16" s="118">
        <v>253</v>
      </c>
      <c r="G16" s="118"/>
      <c r="H16" s="115"/>
      <c r="I16" s="116"/>
    </row>
    <row r="17" spans="1:9" s="120" customFormat="1" ht="25.5">
      <c r="A17" s="112" t="s">
        <v>91</v>
      </c>
      <c r="B17" s="112"/>
      <c r="C17" s="112"/>
      <c r="D17" s="121">
        <f>SUM(D8:D16)</f>
        <v>-2468</v>
      </c>
      <c r="E17" s="119"/>
      <c r="F17" s="121">
        <f>SUM(F8:F16)</f>
        <v>1802</v>
      </c>
      <c r="G17" s="122"/>
      <c r="H17" s="115"/>
      <c r="I17" s="116"/>
    </row>
    <row r="18" spans="1:9" s="120" customFormat="1" ht="7.5" customHeight="1">
      <c r="A18" s="112"/>
      <c r="B18" s="112"/>
      <c r="C18" s="112"/>
      <c r="D18" s="118"/>
      <c r="E18" s="119"/>
      <c r="F18" s="118"/>
      <c r="G18" s="118"/>
      <c r="H18" s="115"/>
      <c r="I18" s="116"/>
    </row>
    <row r="19" spans="1:9" s="120" customFormat="1" ht="15">
      <c r="A19" s="123" t="s">
        <v>92</v>
      </c>
      <c r="B19" s="123"/>
      <c r="C19" s="123"/>
      <c r="D19" s="118"/>
      <c r="E19" s="119"/>
      <c r="F19" s="118"/>
      <c r="G19" s="118"/>
      <c r="H19" s="115"/>
      <c r="I19" s="116"/>
    </row>
    <row r="20" spans="1:9" ht="15">
      <c r="A20" s="117" t="s">
        <v>93</v>
      </c>
      <c r="B20" s="117"/>
      <c r="C20" s="117"/>
      <c r="D20" s="118">
        <v>-7961</v>
      </c>
      <c r="E20" s="119"/>
      <c r="F20" s="118">
        <v>-4367</v>
      </c>
      <c r="G20" s="118"/>
      <c r="H20" s="115"/>
      <c r="I20" s="116"/>
    </row>
    <row r="21" spans="1:9" ht="15">
      <c r="A21" s="124" t="s">
        <v>94</v>
      </c>
      <c r="B21" s="124"/>
      <c r="C21" s="124"/>
      <c r="D21" s="118">
        <v>2579</v>
      </c>
      <c r="E21" s="119"/>
      <c r="F21" s="118">
        <v>0</v>
      </c>
      <c r="G21" s="118"/>
      <c r="H21" s="115"/>
      <c r="I21" s="116"/>
    </row>
    <row r="22" spans="1:9" ht="15">
      <c r="A22" s="117" t="s">
        <v>95</v>
      </c>
      <c r="B22" s="117"/>
      <c r="C22" s="117"/>
      <c r="D22" s="118">
        <v>-25</v>
      </c>
      <c r="E22" s="119"/>
      <c r="F22" s="118">
        <v>0</v>
      </c>
      <c r="G22" s="118"/>
      <c r="H22" s="115"/>
      <c r="I22" s="116"/>
    </row>
    <row r="23" spans="1:9" ht="15">
      <c r="A23" s="117" t="s">
        <v>96</v>
      </c>
      <c r="B23" s="117"/>
      <c r="C23" s="117"/>
      <c r="D23" s="118">
        <v>-16347</v>
      </c>
      <c r="E23" s="119"/>
      <c r="F23" s="118">
        <v>-3241</v>
      </c>
      <c r="G23" s="118"/>
      <c r="H23" s="115"/>
      <c r="I23" s="116"/>
    </row>
    <row r="24" spans="1:9" ht="15">
      <c r="A24" s="117" t="s">
        <v>97</v>
      </c>
      <c r="B24" s="117"/>
      <c r="C24" s="117"/>
      <c r="D24" s="118">
        <v>0</v>
      </c>
      <c r="E24" s="119"/>
      <c r="F24" s="118">
        <v>518</v>
      </c>
      <c r="G24" s="118"/>
      <c r="H24" s="115"/>
      <c r="I24" s="116"/>
    </row>
    <row r="25" spans="1:9" ht="15">
      <c r="A25" s="124" t="s">
        <v>98</v>
      </c>
      <c r="B25" s="124"/>
      <c r="C25" s="124"/>
      <c r="D25" s="118">
        <v>-6050</v>
      </c>
      <c r="E25" s="119"/>
      <c r="F25" s="118">
        <v>-9004</v>
      </c>
      <c r="G25" s="118"/>
      <c r="H25" s="115"/>
      <c r="I25" s="116"/>
    </row>
    <row r="26" spans="1:9" ht="15">
      <c r="A26" s="124" t="s">
        <v>99</v>
      </c>
      <c r="B26" s="124"/>
      <c r="C26" s="124"/>
      <c r="D26" s="118">
        <v>-5800</v>
      </c>
      <c r="E26" s="119"/>
      <c r="F26" s="118">
        <v>0</v>
      </c>
      <c r="G26" s="118"/>
      <c r="H26" s="115"/>
      <c r="I26" s="116"/>
    </row>
    <row r="27" spans="1:9" ht="15">
      <c r="A27" s="117" t="s">
        <v>100</v>
      </c>
      <c r="B27" s="117"/>
      <c r="C27" s="117"/>
      <c r="D27" s="118">
        <v>582</v>
      </c>
      <c r="E27" s="119"/>
      <c r="F27" s="118">
        <v>18883</v>
      </c>
      <c r="G27" s="118"/>
      <c r="H27" s="115"/>
      <c r="I27" s="116"/>
    </row>
    <row r="28" spans="1:9" ht="15">
      <c r="A28" s="117" t="s">
        <v>101</v>
      </c>
      <c r="B28" s="117"/>
      <c r="C28" s="117"/>
      <c r="D28" s="118">
        <v>1</v>
      </c>
      <c r="E28" s="119"/>
      <c r="F28" s="118">
        <v>863</v>
      </c>
      <c r="G28" s="118"/>
      <c r="H28" s="115"/>
      <c r="I28" s="116"/>
    </row>
    <row r="29" spans="1:9" ht="15">
      <c r="A29" s="117" t="s">
        <v>102</v>
      </c>
      <c r="B29" s="117"/>
      <c r="C29" s="117"/>
      <c r="D29" s="118">
        <v>129</v>
      </c>
      <c r="E29" s="119"/>
      <c r="F29" s="118">
        <v>444</v>
      </c>
      <c r="G29" s="118"/>
      <c r="H29" s="115"/>
      <c r="I29" s="116"/>
    </row>
    <row r="30" spans="1:9" ht="15">
      <c r="A30" s="117" t="s">
        <v>103</v>
      </c>
      <c r="B30" s="117"/>
      <c r="C30" s="117"/>
      <c r="D30" s="118">
        <v>0</v>
      </c>
      <c r="E30" s="119"/>
      <c r="F30" s="118">
        <v>0</v>
      </c>
      <c r="G30" s="118"/>
      <c r="H30" s="115"/>
      <c r="I30" s="116"/>
    </row>
    <row r="31" spans="1:9" ht="25.5">
      <c r="A31" s="112" t="s">
        <v>104</v>
      </c>
      <c r="B31" s="112"/>
      <c r="C31" s="112"/>
      <c r="D31" s="121">
        <f>SUM(D20:D30)</f>
        <v>-32892</v>
      </c>
      <c r="E31" s="119"/>
      <c r="F31" s="121">
        <f>SUM(F20:F30)</f>
        <v>4096</v>
      </c>
      <c r="G31" s="122"/>
      <c r="H31" s="115"/>
      <c r="I31" s="116"/>
    </row>
    <row r="32" spans="1:10" ht="15">
      <c r="A32" s="123" t="s">
        <v>105</v>
      </c>
      <c r="B32" s="123"/>
      <c r="C32" s="123"/>
      <c r="D32" s="122"/>
      <c r="E32" s="119"/>
      <c r="F32" s="122"/>
      <c r="G32" s="122"/>
      <c r="H32" s="115"/>
      <c r="I32" s="116"/>
      <c r="J32" s="116"/>
    </row>
    <row r="33" spans="1:10" ht="15">
      <c r="A33" s="125" t="s">
        <v>106</v>
      </c>
      <c r="B33" s="125"/>
      <c r="C33" s="125"/>
      <c r="D33" s="126">
        <v>0</v>
      </c>
      <c r="E33" s="119"/>
      <c r="F33" s="126">
        <v>0</v>
      </c>
      <c r="G33" s="126"/>
      <c r="H33" s="115"/>
      <c r="I33" s="116"/>
      <c r="J33" s="116"/>
    </row>
    <row r="34" spans="1:10" ht="15">
      <c r="A34" s="117" t="s">
        <v>107</v>
      </c>
      <c r="B34" s="117"/>
      <c r="C34" s="117"/>
      <c r="D34" s="118">
        <v>33256</v>
      </c>
      <c r="E34" s="119"/>
      <c r="F34" s="118">
        <v>16957</v>
      </c>
      <c r="G34" s="118"/>
      <c r="H34" s="115"/>
      <c r="I34" s="116"/>
      <c r="J34" s="116"/>
    </row>
    <row r="35" spans="1:10" ht="15">
      <c r="A35" s="117" t="s">
        <v>108</v>
      </c>
      <c r="B35" s="117"/>
      <c r="C35" s="117"/>
      <c r="D35" s="118">
        <v>-27098</v>
      </c>
      <c r="E35" s="119"/>
      <c r="F35" s="118">
        <v>-17942</v>
      </c>
      <c r="G35" s="118"/>
      <c r="H35" s="115"/>
      <c r="I35" s="116"/>
      <c r="J35" s="116"/>
    </row>
    <row r="36" spans="1:10" ht="15">
      <c r="A36" s="117" t="s">
        <v>109</v>
      </c>
      <c r="B36" s="117"/>
      <c r="C36" s="117"/>
      <c r="D36" s="118">
        <v>5491</v>
      </c>
      <c r="E36" s="119"/>
      <c r="F36" s="118">
        <v>20469</v>
      </c>
      <c r="G36" s="118"/>
      <c r="H36" s="115"/>
      <c r="I36" s="116"/>
      <c r="J36" s="116"/>
    </row>
    <row r="37" spans="1:10" ht="15">
      <c r="A37" s="117" t="s">
        <v>110</v>
      </c>
      <c r="B37" s="117"/>
      <c r="C37" s="117"/>
      <c r="D37" s="118">
        <v>-1618</v>
      </c>
      <c r="E37" s="119"/>
      <c r="F37" s="118">
        <v>-22705</v>
      </c>
      <c r="G37" s="118"/>
      <c r="H37" s="115"/>
      <c r="I37" s="116"/>
      <c r="J37" s="116"/>
    </row>
    <row r="38" spans="1:7" ht="15">
      <c r="A38" s="127" t="s">
        <v>111</v>
      </c>
      <c r="B38" s="127"/>
      <c r="C38" s="127"/>
      <c r="D38" s="118">
        <v>-308</v>
      </c>
      <c r="E38" s="119"/>
      <c r="F38" s="118">
        <v>-432</v>
      </c>
      <c r="G38" s="118"/>
    </row>
    <row r="39" spans="1:7" ht="15">
      <c r="A39" s="127" t="s">
        <v>112</v>
      </c>
      <c r="B39" s="127"/>
      <c r="C39" s="127"/>
      <c r="D39" s="118">
        <v>-10</v>
      </c>
      <c r="E39" s="119"/>
      <c r="F39" s="118">
        <v>-84</v>
      </c>
      <c r="G39" s="118"/>
    </row>
    <row r="40" spans="1:7" ht="15">
      <c r="A40" s="127" t="s">
        <v>113</v>
      </c>
      <c r="B40" s="127"/>
      <c r="C40" s="127"/>
      <c r="D40" s="118">
        <v>-13</v>
      </c>
      <c r="E40" s="119"/>
      <c r="F40" s="118">
        <v>0</v>
      </c>
      <c r="G40" s="118"/>
    </row>
    <row r="41" spans="1:7" ht="15">
      <c r="A41" s="117" t="s">
        <v>90</v>
      </c>
      <c r="B41" s="117"/>
      <c r="C41" s="117"/>
      <c r="D41" s="118">
        <v>-53</v>
      </c>
      <c r="E41" s="119"/>
      <c r="F41" s="118">
        <v>-67</v>
      </c>
      <c r="G41" s="118"/>
    </row>
    <row r="42" spans="1:7" s="120" customFormat="1" ht="14.25">
      <c r="A42" s="128" t="s">
        <v>114</v>
      </c>
      <c r="B42" s="128"/>
      <c r="C42" s="128"/>
      <c r="D42" s="121">
        <f>SUM(D33:D41)</f>
        <v>9647</v>
      </c>
      <c r="E42" s="119"/>
      <c r="F42" s="121">
        <f>SUM(F33:F41)</f>
        <v>-3804</v>
      </c>
      <c r="G42" s="122"/>
    </row>
    <row r="43" spans="1:7" ht="7.5" customHeight="1">
      <c r="A43" s="127"/>
      <c r="B43" s="127"/>
      <c r="C43" s="127"/>
      <c r="D43" s="118"/>
      <c r="E43" s="119"/>
      <c r="F43" s="118"/>
      <c r="G43" s="118"/>
    </row>
    <row r="44" spans="1:7" s="131" customFormat="1" ht="15">
      <c r="A44" s="129" t="s">
        <v>115</v>
      </c>
      <c r="B44" s="129"/>
      <c r="C44" s="129"/>
      <c r="D44" s="130">
        <f>+D17+D31+D42</f>
        <v>-25713</v>
      </c>
      <c r="E44" s="119"/>
      <c r="F44" s="130">
        <f>+F17+F31+F42</f>
        <v>2094</v>
      </c>
      <c r="G44" s="122"/>
    </row>
    <row r="45" spans="1:7" s="131" customFormat="1" ht="7.5" customHeight="1">
      <c r="A45" s="127"/>
      <c r="B45" s="127"/>
      <c r="C45" s="127"/>
      <c r="D45" s="118"/>
      <c r="E45" s="119"/>
      <c r="F45" s="118"/>
      <c r="G45" s="118"/>
    </row>
    <row r="46" spans="1:7" s="132" customFormat="1" ht="14.25">
      <c r="A46" s="127" t="s">
        <v>116</v>
      </c>
      <c r="B46" s="127"/>
      <c r="C46" s="127"/>
      <c r="D46" s="118">
        <v>36411</v>
      </c>
      <c r="E46" s="119"/>
      <c r="F46" s="118">
        <v>13938</v>
      </c>
      <c r="G46" s="118"/>
    </row>
    <row r="47" spans="1:7" s="132" customFormat="1" ht="7.5" customHeight="1">
      <c r="A47" s="127"/>
      <c r="B47" s="127"/>
      <c r="C47" s="127"/>
      <c r="D47" s="118"/>
      <c r="E47" s="119"/>
      <c r="F47" s="118"/>
      <c r="G47" s="118"/>
    </row>
    <row r="48" spans="1:7" ht="15.75" thickBot="1">
      <c r="A48" s="128" t="s">
        <v>117</v>
      </c>
      <c r="B48" s="133"/>
      <c r="C48" s="133"/>
      <c r="D48" s="134">
        <f>+D44+D46</f>
        <v>10698</v>
      </c>
      <c r="E48" s="119"/>
      <c r="F48" s="134">
        <f>+F44+F46</f>
        <v>16032</v>
      </c>
      <c r="G48" s="122"/>
    </row>
    <row r="49" spans="1:7" ht="11.25" customHeight="1" thickTop="1">
      <c r="A49" s="135"/>
      <c r="B49" s="135"/>
      <c r="C49" s="135"/>
      <c r="D49" s="135"/>
      <c r="E49" s="113"/>
      <c r="F49" s="136"/>
      <c r="G49" s="136"/>
    </row>
    <row r="50" spans="1:7" ht="15">
      <c r="A50" s="43" t="s">
        <v>36</v>
      </c>
      <c r="B50" s="43"/>
      <c r="C50" s="43"/>
      <c r="D50" s="43"/>
      <c r="E50" s="137"/>
      <c r="F50" s="138"/>
      <c r="G50" s="138"/>
    </row>
    <row r="51" spans="1:7" ht="18" customHeight="1">
      <c r="A51" s="41" t="s">
        <v>35</v>
      </c>
      <c r="B51" s="41"/>
      <c r="C51" s="41"/>
      <c r="D51" s="41"/>
      <c r="E51" s="137"/>
      <c r="F51" s="138"/>
      <c r="G51" s="138"/>
    </row>
    <row r="52" spans="1:7" ht="15">
      <c r="A52" s="139" t="s">
        <v>118</v>
      </c>
      <c r="B52" s="139"/>
      <c r="C52" s="139"/>
      <c r="D52" s="139"/>
      <c r="E52" s="137"/>
      <c r="F52" s="138"/>
      <c r="G52" s="138"/>
    </row>
    <row r="53" spans="1:7" ht="15">
      <c r="A53" s="139"/>
      <c r="B53" s="139"/>
      <c r="C53" s="139"/>
      <c r="D53" s="139"/>
      <c r="E53" s="137"/>
      <c r="F53" s="137"/>
      <c r="G53" s="137"/>
    </row>
    <row r="54" spans="1:7" ht="15">
      <c r="A54" s="140"/>
      <c r="B54" s="140"/>
      <c r="C54" s="140"/>
      <c r="D54" s="140"/>
      <c r="E54" s="141"/>
      <c r="F54" s="141"/>
      <c r="G54" s="141"/>
    </row>
    <row r="55" spans="1:4" ht="15">
      <c r="A55" s="142"/>
      <c r="B55" s="142"/>
      <c r="C55" s="142"/>
      <c r="D55" s="142"/>
    </row>
    <row r="56" spans="1:4" ht="15">
      <c r="A56" s="144"/>
      <c r="B56" s="144"/>
      <c r="C56" s="144"/>
      <c r="D56" s="144"/>
    </row>
    <row r="57" spans="1:4" ht="15">
      <c r="A57" s="145"/>
      <c r="B57" s="145"/>
      <c r="C57" s="145"/>
      <c r="D57" s="145"/>
    </row>
    <row r="58" spans="1:4" ht="15">
      <c r="A58" s="146"/>
      <c r="B58" s="146"/>
      <c r="C58" s="146"/>
      <c r="D58" s="146"/>
    </row>
    <row r="59" spans="1:4" ht="15">
      <c r="A59" s="147"/>
      <c r="B59" s="147"/>
      <c r="C59" s="147"/>
      <c r="D59" s="147"/>
    </row>
    <row r="60" spans="1:4" ht="15">
      <c r="A60" s="148"/>
      <c r="B60" s="148"/>
      <c r="C60" s="148"/>
      <c r="D60" s="148"/>
    </row>
    <row r="61" spans="1:4" ht="15">
      <c r="A61" s="147"/>
      <c r="B61" s="147"/>
      <c r="C61" s="147"/>
      <c r="D61" s="147"/>
    </row>
    <row r="62" spans="1:4" ht="15">
      <c r="A62" s="149"/>
      <c r="B62" s="149"/>
      <c r="C62" s="149"/>
      <c r="D62" s="149"/>
    </row>
    <row r="63" spans="1:4" ht="15">
      <c r="A63" s="149"/>
      <c r="B63" s="149"/>
      <c r="C63" s="149"/>
      <c r="D63" s="149"/>
    </row>
  </sheetData>
  <mergeCells count="5">
    <mergeCell ref="A1:G1"/>
    <mergeCell ref="A2:G2"/>
    <mergeCell ref="F4:F5"/>
    <mergeCell ref="B4:B5"/>
    <mergeCell ref="D4:D5"/>
  </mergeCells>
  <printOptions/>
  <pageMargins left="0.9448818897637796" right="0.5118110236220472" top="0.5118110236220472" bottom="0.5118110236220472" header="0.2362204724409449" footer="0.2362204724409449"/>
  <pageSetup blackAndWhite="1" firstPageNumber="3" useFirstPageNumber="1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V56"/>
  <sheetViews>
    <sheetView zoomScaleSheetLayoutView="100" workbookViewId="0" topLeftCell="A1">
      <selection activeCell="A4" sqref="A4"/>
    </sheetView>
  </sheetViews>
  <sheetFormatPr defaultColWidth="9.140625" defaultRowHeight="12.75"/>
  <cols>
    <col min="1" max="1" width="30.7109375" style="151" customWidth="1"/>
    <col min="2" max="2" width="6.57421875" style="151" customWidth="1"/>
    <col min="3" max="3" width="2.140625" style="151" customWidth="1"/>
    <col min="4" max="4" width="11.140625" style="151" customWidth="1"/>
    <col min="5" max="5" width="1.7109375" style="151" customWidth="1"/>
    <col min="6" max="6" width="9.421875" style="151" customWidth="1"/>
    <col min="7" max="7" width="1.57421875" style="151" customWidth="1"/>
    <col min="8" max="8" width="10.421875" style="151" customWidth="1"/>
    <col min="9" max="9" width="1.7109375" style="151" customWidth="1"/>
    <col min="10" max="10" width="8.7109375" style="151" customWidth="1"/>
    <col min="11" max="11" width="1.8515625" style="151" customWidth="1"/>
    <col min="12" max="12" width="10.8515625" style="151" customWidth="1"/>
    <col min="13" max="13" width="2.28125" style="151" customWidth="1"/>
    <col min="14" max="14" width="10.140625" style="151" customWidth="1"/>
    <col min="15" max="15" width="2.140625" style="151" customWidth="1"/>
    <col min="16" max="16" width="9.7109375" style="151" customWidth="1"/>
    <col min="17" max="17" width="1.57421875" style="151" customWidth="1"/>
    <col min="18" max="18" width="11.28125" style="151" customWidth="1"/>
    <col min="19" max="19" width="1.421875" style="151" customWidth="1"/>
    <col min="20" max="16384" width="9.140625" style="151" customWidth="1"/>
  </cols>
  <sheetData>
    <row r="1" spans="1:18" ht="18" customHeight="1">
      <c r="A1" s="101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8" customHeight="1">
      <c r="A2" s="188" t="s">
        <v>119</v>
      </c>
      <c r="B2" s="188"/>
      <c r="C2" s="188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</row>
    <row r="3" spans="1:18" ht="18" customHeight="1">
      <c r="A3" s="104" t="s">
        <v>120</v>
      </c>
      <c r="B3" s="104"/>
      <c r="C3" s="104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18" ht="18" customHeight="1">
      <c r="A4" s="104"/>
      <c r="B4" s="104"/>
      <c r="C4" s="104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</row>
    <row r="5" spans="1:18" ht="16.5" customHeight="1">
      <c r="A5" s="188"/>
      <c r="B5" s="188"/>
      <c r="C5" s="188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</row>
    <row r="6" spans="1:18" s="156" customFormat="1" ht="15" customHeight="1">
      <c r="A6" s="197"/>
      <c r="B6" s="194" t="s">
        <v>121</v>
      </c>
      <c r="C6" s="153"/>
      <c r="D6" s="194" t="s">
        <v>122</v>
      </c>
      <c r="E6" s="155"/>
      <c r="F6" s="194" t="s">
        <v>123</v>
      </c>
      <c r="G6" s="155"/>
      <c r="H6" s="194" t="s">
        <v>124</v>
      </c>
      <c r="I6" s="154"/>
      <c r="J6" s="194" t="s">
        <v>42</v>
      </c>
      <c r="K6" s="154"/>
      <c r="L6" s="194" t="s">
        <v>125</v>
      </c>
      <c r="M6" s="154"/>
      <c r="N6" s="190" t="s">
        <v>126</v>
      </c>
      <c r="O6" s="155"/>
      <c r="P6" s="194" t="s">
        <v>127</v>
      </c>
      <c r="Q6" s="155"/>
      <c r="R6" s="194" t="s">
        <v>128</v>
      </c>
    </row>
    <row r="7" spans="1:18" s="160" customFormat="1" ht="32.25" customHeight="1">
      <c r="A7" s="198"/>
      <c r="B7" s="195"/>
      <c r="C7" s="157"/>
      <c r="D7" s="195"/>
      <c r="E7" s="159"/>
      <c r="F7" s="195"/>
      <c r="G7" s="159"/>
      <c r="H7" s="194"/>
      <c r="I7" s="158"/>
      <c r="J7" s="194"/>
      <c r="K7" s="158"/>
      <c r="L7" s="195"/>
      <c r="M7" s="158"/>
      <c r="N7" s="191"/>
      <c r="O7" s="159"/>
      <c r="P7" s="195"/>
      <c r="Q7" s="159"/>
      <c r="R7" s="195"/>
    </row>
    <row r="8" spans="1:18" s="163" customFormat="1" ht="15">
      <c r="A8" s="161"/>
      <c r="B8" s="161"/>
      <c r="C8" s="161"/>
      <c r="D8" s="162" t="s">
        <v>129</v>
      </c>
      <c r="E8" s="162"/>
      <c r="F8" s="162" t="s">
        <v>129</v>
      </c>
      <c r="G8" s="162"/>
      <c r="H8" s="162" t="s">
        <v>129</v>
      </c>
      <c r="I8" s="162"/>
      <c r="J8" s="162" t="s">
        <v>129</v>
      </c>
      <c r="K8" s="162"/>
      <c r="L8" s="162" t="s">
        <v>129</v>
      </c>
      <c r="M8" s="162"/>
      <c r="N8" s="162" t="s">
        <v>129</v>
      </c>
      <c r="O8" s="162"/>
      <c r="P8" s="162" t="s">
        <v>129</v>
      </c>
      <c r="Q8" s="162"/>
      <c r="R8" s="162" t="s">
        <v>129</v>
      </c>
    </row>
    <row r="9" spans="1:18" s="160" customFormat="1" ht="3.75" customHeight="1">
      <c r="A9" s="164"/>
      <c r="B9" s="164"/>
      <c r="C9" s="164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</row>
    <row r="10" spans="1:21" s="172" customFormat="1" ht="26.25" thickBot="1">
      <c r="A10" s="165" t="s">
        <v>130</v>
      </c>
      <c r="B10" s="166"/>
      <c r="C10" s="165"/>
      <c r="D10" s="167">
        <v>132000</v>
      </c>
      <c r="E10" s="168"/>
      <c r="F10" s="167">
        <v>9995</v>
      </c>
      <c r="G10" s="168"/>
      <c r="H10" s="167">
        <v>30564</v>
      </c>
      <c r="I10" s="169"/>
      <c r="J10" s="167">
        <v>1158</v>
      </c>
      <c r="K10" s="168"/>
      <c r="L10" s="167">
        <v>30497</v>
      </c>
      <c r="M10" s="169"/>
      <c r="N10" s="167">
        <f>SUM(D10:M10)</f>
        <v>204214</v>
      </c>
      <c r="O10" s="168"/>
      <c r="P10" s="167">
        <v>6538</v>
      </c>
      <c r="Q10" s="168"/>
      <c r="R10" s="170">
        <f>N10+P10</f>
        <v>210752</v>
      </c>
      <c r="S10" s="171"/>
      <c r="U10" s="171"/>
    </row>
    <row r="11" spans="1:21" s="172" customFormat="1" ht="15" thickTop="1">
      <c r="A11" s="165"/>
      <c r="B11" s="165"/>
      <c r="C11" s="165"/>
      <c r="D11" s="169"/>
      <c r="E11" s="168"/>
      <c r="F11" s="169"/>
      <c r="G11" s="168"/>
      <c r="H11" s="169"/>
      <c r="I11" s="169"/>
      <c r="J11" s="169"/>
      <c r="K11" s="168"/>
      <c r="L11" s="169"/>
      <c r="M11" s="169"/>
      <c r="N11" s="169"/>
      <c r="O11" s="168"/>
      <c r="P11" s="169"/>
      <c r="Q11" s="168"/>
      <c r="R11" s="169"/>
      <c r="S11" s="171"/>
      <c r="U11" s="171"/>
    </row>
    <row r="12" spans="1:21" ht="15">
      <c r="A12" s="173" t="s">
        <v>131</v>
      </c>
      <c r="D12" s="174"/>
      <c r="E12" s="174"/>
      <c r="F12" s="174"/>
      <c r="G12" s="174"/>
      <c r="H12" s="174"/>
      <c r="I12" s="174"/>
      <c r="J12" s="174"/>
      <c r="K12" s="174"/>
      <c r="L12" s="174">
        <f>L13+L14</f>
        <v>-15529</v>
      </c>
      <c r="M12" s="174"/>
      <c r="N12" s="174">
        <f>N13+N14</f>
        <v>-13200</v>
      </c>
      <c r="O12" s="174"/>
      <c r="P12" s="174">
        <f>P13+P14</f>
        <v>-21</v>
      </c>
      <c r="Q12" s="174"/>
      <c r="R12" s="174">
        <f>N12+P12</f>
        <v>-13221</v>
      </c>
      <c r="U12" s="174"/>
    </row>
    <row r="13" spans="1:18" ht="15">
      <c r="A13" s="173" t="s">
        <v>132</v>
      </c>
      <c r="D13" s="174"/>
      <c r="E13" s="174"/>
      <c r="F13" s="174"/>
      <c r="G13" s="174"/>
      <c r="H13" s="174"/>
      <c r="I13" s="174"/>
      <c r="J13" s="174"/>
      <c r="K13" s="174"/>
      <c r="L13" s="174">
        <f>-13200</f>
        <v>-13200</v>
      </c>
      <c r="M13" s="174"/>
      <c r="N13" s="174">
        <f>L13</f>
        <v>-13200</v>
      </c>
      <c r="O13" s="174"/>
      <c r="P13" s="174">
        <v>-21</v>
      </c>
      <c r="Q13" s="174"/>
      <c r="R13" s="174">
        <f>N13+P13</f>
        <v>-13221</v>
      </c>
    </row>
    <row r="14" spans="1:18" ht="15">
      <c r="A14" s="173" t="s">
        <v>133</v>
      </c>
      <c r="D14" s="174"/>
      <c r="E14" s="174"/>
      <c r="F14" s="174">
        <f>8+39+2203+79</f>
        <v>2329</v>
      </c>
      <c r="G14" s="174"/>
      <c r="H14" s="174"/>
      <c r="I14" s="174"/>
      <c r="J14" s="174"/>
      <c r="K14" s="174"/>
      <c r="L14" s="174">
        <f>-F14</f>
        <v>-2329</v>
      </c>
      <c r="M14" s="174"/>
      <c r="N14" s="174">
        <f>SUM(F14:M14)</f>
        <v>0</v>
      </c>
      <c r="O14" s="174"/>
      <c r="P14" s="174"/>
      <c r="Q14" s="174"/>
      <c r="R14" s="174">
        <f>N14+P14</f>
        <v>0</v>
      </c>
    </row>
    <row r="15" spans="1:18" ht="25.5">
      <c r="A15" s="173" t="s">
        <v>134</v>
      </c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</row>
    <row r="16" spans="1:18" ht="15">
      <c r="A16" s="173" t="s">
        <v>135</v>
      </c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>
        <f>718+3073</f>
        <v>3791</v>
      </c>
      <c r="Q16" s="174"/>
      <c r="R16" s="174">
        <f>N16+P16</f>
        <v>3791</v>
      </c>
    </row>
    <row r="17" spans="1:18" ht="15">
      <c r="A17" s="173" t="s">
        <v>136</v>
      </c>
      <c r="D17" s="174"/>
      <c r="E17" s="174"/>
      <c r="F17" s="174">
        <v>-1553</v>
      </c>
      <c r="G17" s="174"/>
      <c r="H17" s="174"/>
      <c r="I17" s="174"/>
      <c r="J17" s="174"/>
      <c r="K17" s="174"/>
      <c r="L17" s="174">
        <f>-F17</f>
        <v>1553</v>
      </c>
      <c r="M17" s="174"/>
      <c r="N17" s="174">
        <f>SUM(F17:M17)</f>
        <v>0</v>
      </c>
      <c r="O17" s="174"/>
      <c r="P17" s="174"/>
      <c r="Q17" s="174"/>
      <c r="R17" s="174"/>
    </row>
    <row r="18" spans="1:18" ht="16.5" customHeight="1">
      <c r="A18" s="173" t="s">
        <v>137</v>
      </c>
      <c r="D18" s="174"/>
      <c r="E18" s="174"/>
      <c r="F18" s="174">
        <v>-265</v>
      </c>
      <c r="G18" s="174"/>
      <c r="H18" s="174">
        <v>-91</v>
      </c>
      <c r="I18" s="174"/>
      <c r="J18" s="174">
        <v>-79</v>
      </c>
      <c r="K18" s="174"/>
      <c r="L18" s="174">
        <f>-1045+65</f>
        <v>-980</v>
      </c>
      <c r="M18" s="174"/>
      <c r="N18" s="174">
        <f>SUM(F18:M18)</f>
        <v>-1415</v>
      </c>
      <c r="O18" s="174"/>
      <c r="P18" s="174">
        <f>2908+146+2544+42+256+980</f>
        <v>6876</v>
      </c>
      <c r="Q18" s="174"/>
      <c r="R18" s="174">
        <f>N18+P18</f>
        <v>5461</v>
      </c>
    </row>
    <row r="19" spans="1:18" ht="15">
      <c r="A19" s="173" t="s">
        <v>138</v>
      </c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</row>
    <row r="20" spans="1:18" ht="15">
      <c r="A20" s="175" t="s">
        <v>139</v>
      </c>
      <c r="D20" s="174"/>
      <c r="E20" s="174"/>
      <c r="F20" s="174"/>
      <c r="G20" s="174"/>
      <c r="H20" s="174"/>
      <c r="I20" s="174"/>
      <c r="J20" s="174"/>
      <c r="K20" s="174"/>
      <c r="L20" s="174">
        <v>30942</v>
      </c>
      <c r="M20" s="174"/>
      <c r="N20" s="174">
        <f>SUM(D20:M20)</f>
        <v>30942</v>
      </c>
      <c r="O20" s="174"/>
      <c r="P20" s="174">
        <v>258</v>
      </c>
      <c r="Q20" s="174"/>
      <c r="R20" s="174">
        <f>N20+P20</f>
        <v>31200</v>
      </c>
    </row>
    <row r="21" spans="1:18" ht="15">
      <c r="A21" s="176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</row>
    <row r="22" spans="1:18" ht="38.25">
      <c r="A22" s="177" t="s">
        <v>140</v>
      </c>
      <c r="D22" s="174"/>
      <c r="E22" s="174"/>
      <c r="F22" s="174"/>
      <c r="G22" s="174"/>
      <c r="H22" s="174">
        <f>-5751-111</f>
        <v>-5862</v>
      </c>
      <c r="I22" s="174"/>
      <c r="J22" s="174"/>
      <c r="K22" s="174"/>
      <c r="L22" s="174">
        <f>-H22</f>
        <v>5862</v>
      </c>
      <c r="M22" s="174"/>
      <c r="N22" s="174">
        <f>SUM(H22:M22)</f>
        <v>0</v>
      </c>
      <c r="O22" s="174"/>
      <c r="P22" s="174">
        <f>-9</f>
        <v>-9</v>
      </c>
      <c r="Q22" s="174"/>
      <c r="R22" s="174">
        <f>N22+P22</f>
        <v>-9</v>
      </c>
    </row>
    <row r="23" spans="1:18" ht="25.5">
      <c r="A23" s="177" t="s">
        <v>141</v>
      </c>
      <c r="D23" s="174"/>
      <c r="E23" s="174"/>
      <c r="F23" s="174"/>
      <c r="G23" s="174"/>
      <c r="H23" s="174">
        <f>-207-129</f>
        <v>-336</v>
      </c>
      <c r="I23" s="174"/>
      <c r="J23" s="174"/>
      <c r="K23" s="174"/>
      <c r="L23" s="174"/>
      <c r="M23" s="174"/>
      <c r="N23" s="174">
        <f>SUM(H23:M23)</f>
        <v>-336</v>
      </c>
      <c r="O23" s="174"/>
      <c r="P23" s="174">
        <f>-10</f>
        <v>-10</v>
      </c>
      <c r="Q23" s="174"/>
      <c r="R23" s="174">
        <f>N23+P23</f>
        <v>-346</v>
      </c>
    </row>
    <row r="24" spans="1:18" ht="25.5">
      <c r="A24" s="177" t="s">
        <v>142</v>
      </c>
      <c r="D24" s="174"/>
      <c r="E24" s="174"/>
      <c r="F24" s="174"/>
      <c r="G24" s="174"/>
      <c r="H24" s="174"/>
      <c r="I24" s="174"/>
      <c r="J24" s="174"/>
      <c r="K24" s="174"/>
      <c r="L24" s="174">
        <f>H24</f>
        <v>0</v>
      </c>
      <c r="M24" s="174"/>
      <c r="N24" s="174"/>
      <c r="O24" s="174"/>
      <c r="P24" s="174"/>
      <c r="Q24" s="174"/>
      <c r="R24" s="174"/>
    </row>
    <row r="25" spans="1:18" ht="38.25">
      <c r="A25" s="177" t="s">
        <v>143</v>
      </c>
      <c r="D25" s="174"/>
      <c r="E25" s="174"/>
      <c r="F25" s="174"/>
      <c r="G25" s="174"/>
      <c r="H25" s="174">
        <f>-203+13373</f>
        <v>13170</v>
      </c>
      <c r="I25" s="174"/>
      <c r="J25" s="174"/>
      <c r="K25" s="174"/>
      <c r="L25" s="174"/>
      <c r="M25" s="174"/>
      <c r="N25" s="174">
        <f>SUM(H25:M25)</f>
        <v>13170</v>
      </c>
      <c r="O25" s="174"/>
      <c r="P25" s="174"/>
      <c r="Q25" s="174"/>
      <c r="R25" s="174">
        <f>N25+P25</f>
        <v>13170</v>
      </c>
    </row>
    <row r="26" spans="1:18" ht="48.75" customHeight="1">
      <c r="A26" s="177" t="s">
        <v>144</v>
      </c>
      <c r="D26" s="174"/>
      <c r="E26" s="174"/>
      <c r="F26" s="174"/>
      <c r="G26" s="174"/>
      <c r="H26" s="174">
        <f>3+13+21</f>
        <v>37</v>
      </c>
      <c r="I26" s="174"/>
      <c r="J26" s="174"/>
      <c r="K26" s="174"/>
      <c r="L26" s="174"/>
      <c r="M26" s="174"/>
      <c r="N26" s="174">
        <f>SUM(H26:M26)</f>
        <v>37</v>
      </c>
      <c r="O26" s="174"/>
      <c r="P26" s="174">
        <v>1</v>
      </c>
      <c r="Q26" s="174"/>
      <c r="R26" s="174">
        <f>N26+P26</f>
        <v>38</v>
      </c>
    </row>
    <row r="27" spans="1:22" ht="26.25" thickBot="1">
      <c r="A27" s="165" t="s">
        <v>145</v>
      </c>
      <c r="D27" s="167">
        <f>D10</f>
        <v>132000</v>
      </c>
      <c r="E27" s="168"/>
      <c r="F27" s="167">
        <f>F10+F14+F17+F18</f>
        <v>10506</v>
      </c>
      <c r="G27" s="168"/>
      <c r="H27" s="167">
        <f>SUM(H10:H26)</f>
        <v>37482</v>
      </c>
      <c r="I27" s="169"/>
      <c r="J27" s="167">
        <f>SUM(J10:J26)</f>
        <v>1079</v>
      </c>
      <c r="K27" s="168"/>
      <c r="L27" s="167">
        <f>L10+L12+L17+L18+L20+L22</f>
        <v>52345</v>
      </c>
      <c r="M27" s="169"/>
      <c r="N27" s="167">
        <f>N10+N12+N17+N18+N20+N22+N23+N24+N25+N26</f>
        <v>233412</v>
      </c>
      <c r="O27" s="168"/>
      <c r="P27" s="167">
        <f>P10+P12+P16+P18+P20+P22+P23+P26</f>
        <v>17424</v>
      </c>
      <c r="Q27" s="168"/>
      <c r="R27" s="167">
        <f>R10+R12+R16+R18+R20+R22+R23+R24+R25+R26</f>
        <v>250836</v>
      </c>
      <c r="U27" s="174"/>
      <c r="V27" s="174"/>
    </row>
    <row r="28" spans="1:22" ht="15.75" thickTop="1">
      <c r="A28" s="165"/>
      <c r="B28" s="166"/>
      <c r="C28" s="165"/>
      <c r="D28" s="169"/>
      <c r="E28" s="168"/>
      <c r="F28" s="169"/>
      <c r="G28" s="168"/>
      <c r="H28" s="169"/>
      <c r="I28" s="169"/>
      <c r="J28" s="169"/>
      <c r="K28" s="168"/>
      <c r="L28" s="169"/>
      <c r="M28" s="169"/>
      <c r="N28" s="169"/>
      <c r="O28" s="168"/>
      <c r="P28" s="169"/>
      <c r="Q28" s="168"/>
      <c r="R28" s="169"/>
      <c r="U28" s="174"/>
      <c r="V28" s="174"/>
    </row>
    <row r="29" spans="1:18" ht="15">
      <c r="A29" s="165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</row>
    <row r="30" spans="1:18" ht="15">
      <c r="A30" s="173" t="s">
        <v>131</v>
      </c>
      <c r="D30" s="174"/>
      <c r="E30" s="174"/>
      <c r="F30" s="174"/>
      <c r="G30" s="174"/>
      <c r="H30" s="174"/>
      <c r="I30" s="174"/>
      <c r="J30" s="174"/>
      <c r="K30" s="174"/>
      <c r="L30" s="174">
        <f>L31+L32</f>
        <v>0</v>
      </c>
      <c r="M30" s="174"/>
      <c r="N30" s="174">
        <f>N31+N32</f>
        <v>0</v>
      </c>
      <c r="O30" s="174"/>
      <c r="P30" s="174">
        <f>P31+P32</f>
        <v>0</v>
      </c>
      <c r="Q30" s="174"/>
      <c r="R30" s="174">
        <f>N30+P30</f>
        <v>0</v>
      </c>
    </row>
    <row r="31" spans="1:18" ht="15">
      <c r="A31" s="173" t="s">
        <v>132</v>
      </c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>
        <f>L31</f>
        <v>0</v>
      </c>
      <c r="O31" s="174"/>
      <c r="P31" s="174"/>
      <c r="Q31" s="174"/>
      <c r="R31" s="174">
        <f>N31+P31</f>
        <v>0</v>
      </c>
    </row>
    <row r="32" spans="1:18" ht="15">
      <c r="A32" s="173" t="s">
        <v>133</v>
      </c>
      <c r="D32" s="174"/>
      <c r="E32" s="174"/>
      <c r="F32" s="174"/>
      <c r="G32" s="174"/>
      <c r="H32" s="174"/>
      <c r="I32" s="174"/>
      <c r="J32" s="174"/>
      <c r="K32" s="174"/>
      <c r="L32" s="174">
        <f>-F32</f>
        <v>0</v>
      </c>
      <c r="M32" s="174"/>
      <c r="N32" s="174">
        <f>SUM(F32:M32)</f>
        <v>0</v>
      </c>
      <c r="O32" s="174"/>
      <c r="P32" s="174"/>
      <c r="Q32" s="174"/>
      <c r="R32" s="174">
        <f>N32+P32</f>
        <v>0</v>
      </c>
    </row>
    <row r="33" spans="1:18" ht="25.5">
      <c r="A33" s="173" t="s">
        <v>134</v>
      </c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</row>
    <row r="34" spans="1:18" ht="15">
      <c r="A34" s="173" t="s">
        <v>135</v>
      </c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>
        <f>N34+P34</f>
        <v>0</v>
      </c>
    </row>
    <row r="35" spans="1:18" ht="15">
      <c r="A35" s="173" t="s">
        <v>136</v>
      </c>
      <c r="D35" s="174"/>
      <c r="E35" s="174"/>
      <c r="F35" s="174"/>
      <c r="G35" s="174"/>
      <c r="H35" s="174"/>
      <c r="I35" s="174"/>
      <c r="J35" s="174"/>
      <c r="K35" s="174"/>
      <c r="L35" s="174">
        <f>-F35</f>
        <v>0</v>
      </c>
      <c r="M35" s="174"/>
      <c r="N35" s="174">
        <f>SUM(F35:M35)</f>
        <v>0</v>
      </c>
      <c r="O35" s="174"/>
      <c r="P35" s="174"/>
      <c r="Q35" s="174"/>
      <c r="R35" s="174"/>
    </row>
    <row r="36" spans="1:18" ht="15">
      <c r="A36" s="173" t="s">
        <v>137</v>
      </c>
      <c r="D36" s="174"/>
      <c r="E36" s="174"/>
      <c r="F36" s="174">
        <v>-50</v>
      </c>
      <c r="G36" s="174"/>
      <c r="H36" s="174">
        <v>-112</v>
      </c>
      <c r="I36" s="174"/>
      <c r="J36" s="174">
        <v>-1</v>
      </c>
      <c r="K36" s="174"/>
      <c r="L36" s="174">
        <v>-3029</v>
      </c>
      <c r="M36" s="174"/>
      <c r="N36" s="174">
        <f>SUM(F36:M36)</f>
        <v>-3192</v>
      </c>
      <c r="O36" s="174"/>
      <c r="P36" s="174">
        <v>-2205</v>
      </c>
      <c r="Q36" s="174"/>
      <c r="R36" s="174">
        <f>N36+P36</f>
        <v>-5397</v>
      </c>
    </row>
    <row r="37" spans="1:18" ht="17.25" customHeight="1">
      <c r="A37" s="173" t="s">
        <v>146</v>
      </c>
      <c r="D37" s="174"/>
      <c r="E37" s="174"/>
      <c r="F37" s="174">
        <v>66</v>
      </c>
      <c r="G37" s="174"/>
      <c r="H37" s="174"/>
      <c r="I37" s="174"/>
      <c r="J37" s="174">
        <v>5</v>
      </c>
      <c r="K37" s="174"/>
      <c r="L37" s="174">
        <v>983</v>
      </c>
      <c r="M37" s="174"/>
      <c r="N37" s="174">
        <f>SUM(F37:M37)</f>
        <v>1054</v>
      </c>
      <c r="O37" s="174"/>
      <c r="P37" s="174">
        <v>-17</v>
      </c>
      <c r="Q37" s="174"/>
      <c r="R37" s="174">
        <f>SUM(N37:Q37)</f>
        <v>1037</v>
      </c>
    </row>
    <row r="38" spans="1:18" ht="15">
      <c r="A38" s="173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</row>
    <row r="39" spans="1:18" ht="15">
      <c r="A39" s="175" t="s">
        <v>139</v>
      </c>
      <c r="D39" s="174"/>
      <c r="E39" s="174"/>
      <c r="F39" s="174"/>
      <c r="G39" s="174"/>
      <c r="H39" s="174"/>
      <c r="I39" s="174"/>
      <c r="J39" s="174"/>
      <c r="K39" s="174"/>
      <c r="L39" s="174">
        <v>7499</v>
      </c>
      <c r="M39" s="174"/>
      <c r="N39" s="174">
        <f>SUM(D39:M39)</f>
        <v>7499</v>
      </c>
      <c r="O39" s="174"/>
      <c r="P39" s="174">
        <v>-19</v>
      </c>
      <c r="Q39" s="174"/>
      <c r="R39" s="174">
        <f>N39+P39</f>
        <v>7480</v>
      </c>
    </row>
    <row r="40" spans="1:18" ht="15">
      <c r="A40" s="176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</row>
    <row r="41" spans="1:18" ht="38.25">
      <c r="A41" s="177" t="s">
        <v>140</v>
      </c>
      <c r="D41" s="174"/>
      <c r="E41" s="174"/>
      <c r="F41" s="174"/>
      <c r="G41" s="174"/>
      <c r="H41" s="174">
        <f>-1052</f>
        <v>-1052</v>
      </c>
      <c r="I41" s="174"/>
      <c r="J41" s="174"/>
      <c r="K41" s="174"/>
      <c r="L41" s="174">
        <f>-H41</f>
        <v>1052</v>
      </c>
      <c r="M41" s="174"/>
      <c r="N41" s="174">
        <f>SUM(H41:M41)</f>
        <v>0</v>
      </c>
      <c r="O41" s="174"/>
      <c r="P41" s="174"/>
      <c r="Q41" s="174"/>
      <c r="R41" s="174">
        <f>N41+P41</f>
        <v>0</v>
      </c>
    </row>
    <row r="42" spans="1:18" ht="42" customHeight="1">
      <c r="A42" s="177" t="s">
        <v>147</v>
      </c>
      <c r="D42" s="174"/>
      <c r="E42" s="174"/>
      <c r="F42" s="174"/>
      <c r="G42" s="174"/>
      <c r="H42" s="174">
        <v>-14</v>
      </c>
      <c r="I42" s="174"/>
      <c r="J42" s="174"/>
      <c r="K42" s="174"/>
      <c r="L42" s="174">
        <f>-SUM(H42:K42)</f>
        <v>14</v>
      </c>
      <c r="M42" s="174"/>
      <c r="N42" s="174">
        <f>SUM(H42:M42)</f>
        <v>0</v>
      </c>
      <c r="O42" s="174"/>
      <c r="P42" s="174"/>
      <c r="Q42" s="174"/>
      <c r="R42" s="174"/>
    </row>
    <row r="43" spans="1:18" ht="25.5">
      <c r="A43" s="177" t="s">
        <v>148</v>
      </c>
      <c r="D43" s="174"/>
      <c r="E43" s="174"/>
      <c r="F43" s="174"/>
      <c r="G43" s="174"/>
      <c r="H43" s="174">
        <v>1549</v>
      </c>
      <c r="I43" s="174"/>
      <c r="J43" s="174"/>
      <c r="K43" s="174"/>
      <c r="L43" s="174"/>
      <c r="M43" s="174"/>
      <c r="N43" s="174">
        <f>SUM(H43:M43)</f>
        <v>1549</v>
      </c>
      <c r="O43" s="174"/>
      <c r="P43" s="174">
        <v>1787</v>
      </c>
      <c r="Q43" s="174"/>
      <c r="R43" s="174">
        <f>SUM(N43:Q43)</f>
        <v>3336</v>
      </c>
    </row>
    <row r="44" spans="1:18" ht="25.5">
      <c r="A44" s="177" t="s">
        <v>141</v>
      </c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>
        <f>SUM(H44:M44)</f>
        <v>0</v>
      </c>
      <c r="O44" s="174"/>
      <c r="P44" s="174"/>
      <c r="Q44" s="174"/>
      <c r="R44" s="174">
        <f>N44+P44</f>
        <v>0</v>
      </c>
    </row>
    <row r="45" spans="1:18" ht="25.5">
      <c r="A45" s="177" t="s">
        <v>142</v>
      </c>
      <c r="D45" s="174"/>
      <c r="E45" s="174"/>
      <c r="F45" s="174"/>
      <c r="G45" s="174"/>
      <c r="H45" s="174"/>
      <c r="I45" s="174"/>
      <c r="J45" s="174"/>
      <c r="K45" s="174"/>
      <c r="L45" s="174">
        <f>H45</f>
        <v>0</v>
      </c>
      <c r="M45" s="174"/>
      <c r="N45" s="174"/>
      <c r="O45" s="174"/>
      <c r="P45" s="174"/>
      <c r="Q45" s="174"/>
      <c r="R45" s="174"/>
    </row>
    <row r="46" spans="1:18" ht="38.25">
      <c r="A46" s="177" t="s">
        <v>143</v>
      </c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>
        <f>SUM(H46:M46)</f>
        <v>0</v>
      </c>
      <c r="O46" s="174"/>
      <c r="P46" s="174"/>
      <c r="Q46" s="174"/>
      <c r="R46" s="174">
        <f>N46+P46</f>
        <v>0</v>
      </c>
    </row>
    <row r="47" spans="1:18" ht="38.25">
      <c r="A47" s="177" t="s">
        <v>144</v>
      </c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>
        <f>SUM(H47:M47)</f>
        <v>0</v>
      </c>
      <c r="O47" s="174"/>
      <c r="P47" s="174"/>
      <c r="Q47" s="174"/>
      <c r="R47" s="174">
        <f>N47+P47</f>
        <v>0</v>
      </c>
    </row>
    <row r="48" spans="1:18" ht="26.25" thickBot="1">
      <c r="A48" s="165" t="s">
        <v>149</v>
      </c>
      <c r="B48" s="151">
        <v>26</v>
      </c>
      <c r="D48" s="167">
        <f>D27</f>
        <v>132000</v>
      </c>
      <c r="E48" s="168"/>
      <c r="F48" s="167">
        <f>SUM(F27:F47)</f>
        <v>10522</v>
      </c>
      <c r="G48" s="168"/>
      <c r="H48" s="167">
        <f>H27+H36+H41+H43+H42</f>
        <v>37853</v>
      </c>
      <c r="I48" s="169"/>
      <c r="J48" s="167">
        <f>J27+J36+J37</f>
        <v>1083</v>
      </c>
      <c r="K48" s="168"/>
      <c r="L48" s="167">
        <f>L27+L39+L41+L42+L37+L36</f>
        <v>58864</v>
      </c>
      <c r="M48" s="169"/>
      <c r="N48" s="167">
        <f>N27+N30+N36+N39+N44+N46+N47+N37+N43</f>
        <v>240322</v>
      </c>
      <c r="O48" s="168"/>
      <c r="P48" s="167">
        <f>P27+P30+P34+P39+P41+P44+P47+P36+P43+P37</f>
        <v>16970</v>
      </c>
      <c r="Q48" s="168"/>
      <c r="R48" s="167">
        <f>R27+R30+R34+R36+R39+R41+R44+R46+R47+R43+R37</f>
        <v>257292</v>
      </c>
    </row>
    <row r="49" spans="4:18" ht="15.75" thickTop="1"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</row>
    <row r="50" spans="4:18" ht="15"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</row>
    <row r="51" ht="15">
      <c r="P51" s="174"/>
    </row>
    <row r="52" spans="1:18" ht="15">
      <c r="A52" s="192" t="s">
        <v>150</v>
      </c>
      <c r="B52" s="192"/>
      <c r="C52" s="192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</row>
    <row r="53" spans="1:18" ht="15">
      <c r="A53" s="192"/>
      <c r="B53" s="192"/>
      <c r="C53" s="192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</row>
    <row r="54" spans="1:18" ht="15">
      <c r="A54" s="192" t="s">
        <v>151</v>
      </c>
      <c r="B54" s="192"/>
      <c r="C54" s="192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</row>
    <row r="55" spans="1:18" ht="15">
      <c r="A55" s="192"/>
      <c r="B55" s="192"/>
      <c r="C55" s="192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</row>
    <row r="56" spans="1:18" ht="15">
      <c r="A56" s="192" t="s">
        <v>152</v>
      </c>
      <c r="B56" s="192"/>
      <c r="C56" s="192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</row>
  </sheetData>
  <mergeCells count="17">
    <mergeCell ref="A2:R2"/>
    <mergeCell ref="A5:R5"/>
    <mergeCell ref="D6:D7"/>
    <mergeCell ref="F6:F7"/>
    <mergeCell ref="R6:R7"/>
    <mergeCell ref="A6:A7"/>
    <mergeCell ref="H6:H7"/>
    <mergeCell ref="L6:L7"/>
    <mergeCell ref="P6:P7"/>
    <mergeCell ref="J6:J7"/>
    <mergeCell ref="N6:N7"/>
    <mergeCell ref="A56:R56"/>
    <mergeCell ref="A52:R52"/>
    <mergeCell ref="A53:R53"/>
    <mergeCell ref="A54:R54"/>
    <mergeCell ref="A55:R55"/>
    <mergeCell ref="B6:B7"/>
  </mergeCells>
  <printOptions/>
  <pageMargins left="0.76" right="0.3" top="0.3937007874015748" bottom="0.3937007874015748" header="0.56" footer="0.5118110236220472"/>
  <pageSetup blackAndWhite="1" firstPageNumber="4" useFirstPageNumber="1"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 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AFA OOD</dc:creator>
  <cp:keywords/>
  <dc:description/>
  <cp:lastModifiedBy>IPanova</cp:lastModifiedBy>
  <cp:lastPrinted>2008-05-17T10:08:52Z</cp:lastPrinted>
  <dcterms:created xsi:type="dcterms:W3CDTF">2005-05-18T16:20:02Z</dcterms:created>
  <dcterms:modified xsi:type="dcterms:W3CDTF">2008-05-30T12:34:33Z</dcterms:modified>
  <cp:category/>
  <cp:version/>
  <cp:contentType/>
  <cp:contentStatus/>
</cp:coreProperties>
</file>