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2" tabRatio="695" firstSheet="21" activeTab="25"/>
  </bookViews>
  <sheets>
    <sheet name="НАЧАЛО" sheetId="1" r:id="rId1"/>
    <sheet name="ОПР" sheetId="2" r:id="rId2"/>
    <sheet name="Всеобхватен доход" sheetId="3" r:id="rId3"/>
    <sheet name="Баланс" sheetId="4" r:id="rId4"/>
    <sheet name="ОПП" sheetId="5" r:id="rId5"/>
    <sheet name="СК" sheetId="6" r:id="rId6"/>
    <sheet name="Данъци" sheetId="7" r:id="rId7"/>
    <sheet name="ДМА" sheetId="8" r:id="rId8"/>
    <sheet name="И имоти" sheetId="9" r:id="rId9"/>
    <sheet name="ДНА" sheetId="10" r:id="rId10"/>
    <sheet name="вземания" sheetId="11" r:id="rId11"/>
    <sheet name="Мат запаси" sheetId="12" r:id="rId12"/>
    <sheet name="Пари" sheetId="13" r:id="rId13"/>
    <sheet name=" осн капитал" sheetId="14" r:id="rId14"/>
    <sheet name="задължения" sheetId="15" r:id="rId15"/>
    <sheet name="фин задълж" sheetId="16" r:id="rId16"/>
    <sheet name="Пасиви по отсрочени данъци" sheetId="17" r:id="rId17"/>
    <sheet name="Активи и пасиви за продажба" sheetId="18" r:id="rId18"/>
    <sheet name="фин активи и пасиви" sheetId="19" r:id="rId19"/>
    <sheet name="Инвестиции" sheetId="20" r:id="rId20"/>
    <sheet name="приходи" sheetId="21" r:id="rId21"/>
    <sheet name="Pазходи" sheetId="22" r:id="rId22"/>
    <sheet name="Фин Pазх и прих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Печалба на акция" sheetId="27" r:id="rId27"/>
    <sheet name="Доход на акция1" sheetId="28" r:id="rId28"/>
    <sheet name="Условни активи и пасиви" sheetId="29" r:id="rId29"/>
    <sheet name="Лихвен Риск" sheetId="30" r:id="rId30"/>
    <sheet name="Ликвиден Риск" sheetId="31" r:id="rId31"/>
    <sheet name="Валутен Риск" sheetId="32" r:id="rId32"/>
    <sheet name="Коефициенти" sheetId="33" r:id="rId33"/>
  </sheets>
  <definedNames>
    <definedName name="AS2DocOpenMode" hidden="1">"AS2DocumentEdit"</definedName>
    <definedName name="_xlnm.Print_Area" localSheetId="13">' осн капитал'!$A$1:$H$18</definedName>
    <definedName name="_xlnm.Print_Area" localSheetId="21">'Pазходи'!$A$1:$I$56</definedName>
    <definedName name="_xlnm.Print_Area" localSheetId="17">'Активи и пасиви за продажба'!$A$1:$H$20</definedName>
    <definedName name="_xlnm.Print_Area" localSheetId="3">'Баланс'!$A$2:$H$67</definedName>
    <definedName name="_xlnm.Print_Area" localSheetId="31">'Валутен Риск'!$A$1:$G$13</definedName>
    <definedName name="_xlnm.Print_Area" localSheetId="10">'вземания'!$A$1:$H$15</definedName>
    <definedName name="_xlnm.Print_Area" localSheetId="6">'Данъци'!$A$1:$L$37</definedName>
    <definedName name="_xlnm.Print_Area" localSheetId="7">'ДМА'!$A$1:$R$33</definedName>
    <definedName name="_xlnm.Print_Area" localSheetId="9">'ДНА'!$A$1:$H$29</definedName>
    <definedName name="_xlnm.Print_Area" localSheetId="23">'договори за строителство'!$B$1:$I$14</definedName>
    <definedName name="_xlnm.Print_Area" localSheetId="27">'Доход на акция1'!$A$1:$I$48</definedName>
    <definedName name="_xlnm.Print_Area" localSheetId="25">'Доходи ръководство'!$A$1:$G$10</definedName>
    <definedName name="_xlnm.Print_Area" localSheetId="14">'задължения'!$A$1:$I$18</definedName>
    <definedName name="_xlnm.Print_Area" localSheetId="8">'И имоти'!$A$1:$I$35</definedName>
    <definedName name="_xlnm.Print_Area" localSheetId="19">'Инвестиции'!$A$1:$L$19</definedName>
    <definedName name="_xlnm.Print_Area" localSheetId="32">'Коефициенти'!$A$1:$J$48</definedName>
    <definedName name="_xlnm.Print_Area" localSheetId="30">'Ликвиден Риск'!$A$1:$M$27</definedName>
    <definedName name="_xlnm.Print_Area" localSheetId="29">'Лихвен Риск'!$A$1:$G$22</definedName>
    <definedName name="_xlnm.Print_Area" localSheetId="11">'Мат запаси'!$A$1:$H$15</definedName>
    <definedName name="_xlnm.Print_Area" localSheetId="0">'НАЧАЛО'!$A$1:$J$52</definedName>
    <definedName name="_xlnm.Print_Area" localSheetId="4">'ОПП'!$A$1:$F$57</definedName>
    <definedName name="_xlnm.Print_Area" localSheetId="1">'ОПР'!$A$1:$I$55</definedName>
    <definedName name="_xlnm.Print_Area" localSheetId="12">'Пари'!$A$1:$H$15</definedName>
    <definedName name="_xlnm.Print_Area" localSheetId="16">'Пасиви по отсрочени данъци'!$A$1:$K$16</definedName>
    <definedName name="_xlnm.Print_Area" localSheetId="26">'Печалба на акция'!$A$1:$F$9</definedName>
    <definedName name="_xlnm.Print_Area" localSheetId="20">'приходи'!$A$1:$I$25</definedName>
    <definedName name="_xlnm.Print_Area" localSheetId="24">'Свързани лица'!$A$1:$M$44</definedName>
    <definedName name="_xlnm.Print_Area" localSheetId="5">'СК'!$A$1:$O$44</definedName>
    <definedName name="_xlnm.Print_Area" localSheetId="28">'Условни активи и пасиви'!$B$1:$D$26</definedName>
    <definedName name="_xlnm.Print_Area" localSheetId="22">'Фин Pазх и прих'!$A$1:$I$20</definedName>
    <definedName name="_xlnm.Print_Area" localSheetId="18">'фин активи и пасиви'!$A$1:$G$24</definedName>
    <definedName name="_xlnm.Print_Area" localSheetId="15">'фин задълж'!$A$1:$K$21</definedName>
    <definedName name="_xlnm.Print_Titles" localSheetId="1">'ОПР'!$1:$2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'СК'!#REF!</definedName>
    <definedName name="Z_2BD2C2C3_AF9C_11D6_9CEF_00D009775214_.wvu.Cols" localSheetId="5" hidden="1">'СК'!#REF!</definedName>
    <definedName name="Z_3DF3D3DF_0C20_498D_AC7F_CE0D39724717_.wvu.Cols" localSheetId="5" hidden="1">'СК'!#REF!</definedName>
    <definedName name="Z_9656BBF7_C4A3_41EC_B0C6_A21B380E3C2F_.wvu.Cols" localSheetId="5" hidden="1">'СК'!#REF!</definedName>
    <definedName name="Z_9656BBF7_C4A3_41EC_B0C6_A21B380E3C2F_.wvu.PrintArea" localSheetId="5" hidden="1">'СК'!$A$1:$O$34</definedName>
  </definedNames>
  <calcPr fullCalcOnLoad="1"/>
</workbook>
</file>

<file path=xl/sharedStrings.xml><?xml version="1.0" encoding="utf-8"?>
<sst xmlns="http://schemas.openxmlformats.org/spreadsheetml/2006/main" count="813" uniqueCount="498">
  <si>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</si>
  <si>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</si>
  <si>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</si>
  <si>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</si>
  <si>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</si>
  <si>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</si>
  <si>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Постъпления от клиенти</t>
  </si>
  <si>
    <t>Плащания на доставчици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</si>
  <si>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</si>
  <si>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</si>
  <si>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</si>
  <si>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Други плащания, нетно</t>
  </si>
  <si>
    <t>Други плащания (нетно)</t>
  </si>
  <si>
    <t>Съставител: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</si>
  <si>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</si>
  <si>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</si>
  <si>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</si>
  <si>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</si>
  <si>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</si>
  <si>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</si>
  <si>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</si>
  <si>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</si>
  <si>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</si>
  <si>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</si>
  <si>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</si>
  <si>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</si>
  <si>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</si>
  <si>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Платени данъци (без корпоративни данъци )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</si>
  <si>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</si>
  <si>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</si>
  <si>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</si>
  <si>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</si>
  <si>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</si>
  <si>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</si>
  <si>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</si>
  <si>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Дивиденти</t>
  </si>
  <si>
    <t xml:space="preserve">Приходи </t>
  </si>
  <si>
    <t>Стоки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</si>
  <si>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</si>
  <si>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</si>
  <si>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</si>
  <si>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Невнесен капитал</t>
  </si>
  <si>
    <t>Изкупени собствени акции</t>
  </si>
  <si>
    <t>Отсрочени данъчни пасиви</t>
  </si>
  <si>
    <t>Постъпления от продажба на нетекущи финансови активи</t>
  </si>
  <si>
    <t>Плащания за покупка на нетекущи финансови активи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</si>
  <si>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</si>
  <si>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</si>
  <si>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</si>
  <si>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</si>
  <si>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 потоци от оперативна дейност</t>
  </si>
  <si>
    <t>Парични потци от инвестиционна дейност</t>
  </si>
  <si>
    <t>Парични потоци от финансова дейност</t>
  </si>
  <si>
    <t>Земи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</si>
  <si>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</si>
  <si>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</si>
  <si>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</si>
  <si>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</si>
  <si>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</si>
  <si>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</si>
  <si>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Други материали</t>
  </si>
  <si>
    <t>Парични еквиваленти</t>
  </si>
  <si>
    <t>Във валута</t>
  </si>
  <si>
    <t>Емитирани</t>
  </si>
  <si>
    <t>Стойност</t>
  </si>
  <si>
    <t>Спомагателни материали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</si>
  <si>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</si>
  <si>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</si>
  <si>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</si>
  <si>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</si>
  <si>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</si>
  <si>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</si>
  <si>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</si>
  <si>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</si>
  <si>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</si>
  <si>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</si>
  <si>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</si>
  <si>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</si>
  <si>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</si>
  <si>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</si>
  <si>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</si>
  <si>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</si>
  <si>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</si>
  <si>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</si>
  <si>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</si>
  <si>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</si>
  <si>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</si>
  <si>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</si>
  <si>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</si>
  <si>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</si>
  <si>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</si>
  <si>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</si>
  <si>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</si>
  <si>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</si>
  <si>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</si>
  <si>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</si>
  <si>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</si>
  <si>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</si>
  <si>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</si>
  <si>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</si>
  <si>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</si>
  <si>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</si>
  <si>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</si>
  <si>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</si>
  <si>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</si>
  <si>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</si>
  <si>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</si>
  <si>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</si>
  <si>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</si>
  <si>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С НЕЗАВИСИМ ОДИТОРСКИ ДОКЛАД</t>
  </si>
  <si>
    <t>Транспорт-ни средства</t>
  </si>
  <si>
    <t>Други активи</t>
  </si>
  <si>
    <t>активи</t>
  </si>
  <si>
    <t>Машини и обороудване</t>
  </si>
  <si>
    <t>Преоценки признати в капитала</t>
  </si>
  <si>
    <t>Инвестиции в дъщерни предприятия</t>
  </si>
  <si>
    <t>Инвестиции в асоциирани предприятия</t>
  </si>
  <si>
    <t>До 1 год.</t>
  </si>
  <si>
    <t>От 1 до 5 г.</t>
  </si>
  <si>
    <t>Дисконтиране</t>
  </si>
  <si>
    <t>Нетна настояща стойност</t>
  </si>
  <si>
    <t>Вземания по дивиденти</t>
  </si>
  <si>
    <t>Краткосрочни вземания</t>
  </si>
  <si>
    <t>Вземания по предоставени аванси</t>
  </si>
  <si>
    <t>Други вземания</t>
  </si>
  <si>
    <t>Основни материали</t>
  </si>
  <si>
    <t>Резервни части</t>
  </si>
  <si>
    <t>Незавършено производство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</si>
  <si>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</si>
  <si>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</si>
  <si>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</si>
  <si>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</si>
  <si>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Задължения по получени аванси</t>
  </si>
  <si>
    <t>Други задължения</t>
  </si>
  <si>
    <t>...........................................................</t>
  </si>
  <si>
    <t>.......................................................................</t>
  </si>
  <si>
    <t>Приходи от продажби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</si>
  <si>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</si>
  <si>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</si>
  <si>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</si>
  <si>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</si>
  <si>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</si>
  <si>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</si>
  <si>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</si>
  <si>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</si>
  <si>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</si>
  <si>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</si>
  <si>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</si>
  <si>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</si>
  <si>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</si>
  <si>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Застраховки</t>
  </si>
  <si>
    <t>Охрана</t>
  </si>
  <si>
    <t>Абонаменти</t>
  </si>
  <si>
    <t>Други разходи за външни услуги</t>
  </si>
  <si>
    <t>Финансови разходи</t>
  </si>
  <si>
    <t>............................................................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</si>
  <si>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</si>
  <si>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</si>
  <si>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</si>
  <si>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</si>
  <si>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</si>
  <si>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</si>
  <si>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</si>
  <si>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</si>
  <si>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</si>
  <si>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</si>
  <si>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</si>
  <si>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</si>
  <si>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</si>
  <si>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</si>
  <si>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</si>
  <si>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</si>
  <si>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</si>
  <si>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</si>
  <si>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</si>
  <si>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</si>
  <si>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</si>
  <si>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</si>
  <si>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</si>
  <si>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</si>
  <si>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</si>
  <si>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</si>
  <si>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</si>
  <si>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Задлъжнялост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</si>
  <si>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</si>
  <si>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</si>
  <si>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</si>
  <si>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</si>
  <si>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Нетекущи търговски и други задължения</t>
  </si>
  <si>
    <t>Текщи търговски и други задължения</t>
  </si>
  <si>
    <t>Нетекущи активи</t>
  </si>
  <si>
    <t>Лизингови плащания</t>
  </si>
  <si>
    <t>Обща сума на пасивите</t>
  </si>
  <si>
    <t>Валута</t>
  </si>
  <si>
    <t>Падеж</t>
  </si>
  <si>
    <t>Л. %</t>
  </si>
  <si>
    <t>Банка / Кредитор</t>
  </si>
  <si>
    <t>Съоръжения</t>
  </si>
  <si>
    <t>Покупки от свързани лица</t>
  </si>
  <si>
    <t>Продажби на свързани лица</t>
  </si>
  <si>
    <t>Финансов лизинг, без свързани предприятия</t>
  </si>
  <si>
    <t>Оперативен лизинг, без свързани предприятия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</si>
  <si>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</si>
  <si>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</si>
  <si>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</si>
  <si>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</si>
  <si>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</si>
  <si>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</si>
  <si>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</si>
  <si>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</si>
  <si>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</si>
  <si>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</si>
  <si>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</si>
  <si>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</si>
  <si>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</si>
  <si>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</si>
  <si>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</si>
  <si>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</si>
  <si>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</si>
  <si>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</si>
  <si>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</si>
  <si>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</si>
  <si>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</si>
  <si>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</si>
  <si>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</si>
  <si>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</si>
  <si>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</si>
  <si>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</si>
  <si>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Имоти, машини, съоръжения и оборудване</t>
  </si>
  <si>
    <t>Задължения свързани с персонала</t>
  </si>
  <si>
    <t xml:space="preserve">Основни материали </t>
  </si>
  <si>
    <t xml:space="preserve"> 01.1.2007</t>
  </si>
  <si>
    <t xml:space="preserve"> 31.12.2007</t>
  </si>
  <si>
    <t>Представляващи:</t>
  </si>
  <si>
    <t>Подръжка и ремонт на ДМА</t>
  </si>
  <si>
    <t>Наеми</t>
  </si>
  <si>
    <t>Земи и сгради</t>
  </si>
  <si>
    <t>Финансови активи</t>
  </si>
  <si>
    <t>до 1 г.</t>
  </si>
  <si>
    <t>от 1 до 3 г.</t>
  </si>
  <si>
    <t>от 3 до 5 г.</t>
  </si>
  <si>
    <t>на 5 г.</t>
  </si>
  <si>
    <t>Финансови пасиви</t>
  </si>
  <si>
    <t>.........................................................................</t>
  </si>
  <si>
    <t>Нетна ликвидна разлика</t>
  </si>
  <si>
    <t>Печалба / загуба за периода</t>
  </si>
  <si>
    <t>Приложенията и пояснителните сведения представляват неразделна част от финансовия отчет</t>
  </si>
  <si>
    <t>Финансови активи на разположение за продажба</t>
  </si>
  <si>
    <t>Финансови активи, държани до падеж</t>
  </si>
  <si>
    <t>Нетекущи пасиви</t>
  </si>
  <si>
    <t>Бележки</t>
  </si>
  <si>
    <t>Продажба на продукция</t>
  </si>
  <si>
    <t>Продажба на стоки</t>
  </si>
  <si>
    <t>Разходи за материали и консумативииви</t>
  </si>
  <si>
    <t>Предоставени услуги</t>
  </si>
  <si>
    <t xml:space="preserve">    Суми с корективен характер:</t>
  </si>
  <si>
    <t>Разход за данък върху доходите</t>
  </si>
  <si>
    <t>Продължаващи дейности</t>
  </si>
  <si>
    <t>Преустановена дейност</t>
  </si>
  <si>
    <t xml:space="preserve">Загуба след данъци за годината от преустановена дейност </t>
  </si>
  <si>
    <t>Имоти, машини и съоръжения</t>
  </si>
  <si>
    <t>Общо нетекущи  пасиви</t>
  </si>
  <si>
    <t>Общо текущи пасиви</t>
  </si>
  <si>
    <t xml:space="preserve">Активи от група за изваждане от употреба, класифицирани като държани за продажба </t>
  </si>
  <si>
    <t>Пасиви, директно свързани с активи, класифицирани като държани за продажба</t>
  </si>
  <si>
    <t>Плащания сверзани с възнагражденията на персонала</t>
  </si>
  <si>
    <t>Получени лихви</t>
  </si>
  <si>
    <t xml:space="preserve">Предоставени  заеми </t>
  </si>
  <si>
    <t xml:space="preserve">Получени лихви по предоставени  заеми </t>
  </si>
  <si>
    <t>Получени дивиденти</t>
  </si>
  <si>
    <t>Плащания при обратно изкупуване на ценни книжа</t>
  </si>
  <si>
    <t>Изплатине дивиденти</t>
  </si>
  <si>
    <t xml:space="preserve">Платени  такси и лихви по заеми </t>
  </si>
  <si>
    <t>Разход за текущ данък върху дохода</t>
  </si>
  <si>
    <t xml:space="preserve">Приход по отсрочени данъци </t>
  </si>
  <si>
    <t>Разход за данък върху дохода, отчетен в отчета за доходите</t>
  </si>
  <si>
    <t>Счетоводна печалба преди данъци</t>
  </si>
  <si>
    <t>Разходи, непризнати за данъчни цели</t>
  </si>
  <si>
    <t xml:space="preserve">Приходи, неподлежащи на облагане </t>
  </si>
  <si>
    <t>Данъчни облекчения</t>
  </si>
  <si>
    <t>Отчет за доходите</t>
  </si>
  <si>
    <t>Ускорена амортизация за данъчни цели</t>
  </si>
  <si>
    <t>Отсрочени данъчни активи</t>
  </si>
  <si>
    <t>Неползвани отпуски на персонала</t>
  </si>
  <si>
    <t xml:space="preserve">Обезценка на вземания </t>
  </si>
  <si>
    <t>Обезценка на материални запаси</t>
  </si>
  <si>
    <t>Отсрочени данъчни пасиви, нетно</t>
  </si>
  <si>
    <t>Белжки</t>
  </si>
  <si>
    <t>Възвръщаемост:</t>
  </si>
  <si>
    <t>Краткосрочни  доходи</t>
  </si>
  <si>
    <t>Доходи при пенсиониране</t>
  </si>
  <si>
    <t>Доходи при напускане</t>
  </si>
  <si>
    <t>Суми, дължими от свързани лица</t>
  </si>
  <si>
    <t>Продажби на / покупки от свързани лица</t>
  </si>
  <si>
    <t>Крайна компания-майка</t>
  </si>
  <si>
    <t>Дъщерни дружества</t>
  </si>
  <si>
    <t>Други свързани лица</t>
  </si>
  <si>
    <t>Платени лихви</t>
  </si>
  <si>
    <t>Заеми от / на свързани лица</t>
  </si>
  <si>
    <t>Основни Финансови Показатели</t>
  </si>
  <si>
    <t>Обръщаемос:</t>
  </si>
  <si>
    <t>На активите (в пъти)</t>
  </si>
  <si>
    <t>На материалните запаси (в дни)</t>
  </si>
  <si>
    <t>Събираемост на вземанията (в дни)</t>
  </si>
  <si>
    <t>Увеличение/Нама-ление във валутния курс лев/щ. дол.</t>
  </si>
  <si>
    <t>Ефект върху печалбата преди данъци</t>
  </si>
  <si>
    <t>в лева</t>
  </si>
  <si>
    <t>в хил. лв.</t>
  </si>
  <si>
    <t>Увеличение/</t>
  </si>
  <si>
    <t>Намаление</t>
  </si>
  <si>
    <t>в лихвените проценти</t>
  </si>
  <si>
    <t>В евро</t>
  </si>
  <si>
    <t xml:space="preserve">Ефект върху </t>
  </si>
  <si>
    <t>печалбата преди данъци</t>
  </si>
  <si>
    <t>Активи и пасиви държани за продажба</t>
  </si>
  <si>
    <t>Търговски и други вземания</t>
  </si>
  <si>
    <t>Минус: натрупана обезценка на трудно събираеми вземания</t>
  </si>
  <si>
    <t>Търговски вземания нетно</t>
  </si>
  <si>
    <t>Данъци за възтановяване</t>
  </si>
  <si>
    <t>Търговски и други задължения</t>
  </si>
  <si>
    <t>Търговски задължения</t>
  </si>
  <si>
    <t>Парични средства и еквиваленти</t>
  </si>
  <si>
    <t>Парични средства и еквивалети</t>
  </si>
  <si>
    <t xml:space="preserve">ОТЧЕТ ЗА ПРОМЕНИТЕ В СОБСТВЕНИЯ КАПИТАЛ </t>
  </si>
  <si>
    <t>Пасиви държани за продажба</t>
  </si>
  <si>
    <t>Лихвен Риск</t>
  </si>
  <si>
    <t>Ликвиден риск</t>
  </si>
  <si>
    <t>Валутен риск</t>
  </si>
  <si>
    <t>Печалби (загуби) от продажбата на дълготрайни активи (нетно)</t>
  </si>
  <si>
    <t>Всеобхватен доход за периода</t>
  </si>
  <si>
    <t>Промени в актюерски печалби/загуби</t>
  </si>
  <si>
    <t>Промени в резерви за хеджиране на парични потоци</t>
  </si>
  <si>
    <t>Промени в справедливата стойност на финансови активи на разположение за продажба</t>
  </si>
  <si>
    <t>Промени в справедливата стойност на имоти, машини и съоражениея</t>
  </si>
  <si>
    <t>Промени в отсрочените данъци признати в собствения капитал</t>
  </si>
  <si>
    <t>Промени в курсови разлики признати в собствения капитал при трансформация в месна валута</t>
  </si>
  <si>
    <t>Промени в счетоводните политики</t>
  </si>
  <si>
    <t>Печалба/(загуба) за периода</t>
  </si>
  <si>
    <t>Печалба/загуба за периода</t>
  </si>
  <si>
    <t>Печалба за периода</t>
  </si>
  <si>
    <t>Друг всеобхватен доход</t>
  </si>
  <si>
    <t>Общо всеобхватен доход</t>
  </si>
  <si>
    <t>Издадени нови акции/дялове</t>
  </si>
  <si>
    <t>Разходи по издаването</t>
  </si>
  <si>
    <t>Трансфер на амортизация от имоти, машини и съоражения</t>
  </si>
  <si>
    <t>Промени от преминаване към МСС за първи път</t>
  </si>
  <si>
    <t>Одит</t>
  </si>
  <si>
    <t>Търговски вземания</t>
  </si>
  <si>
    <t>Вземания от свързани предприятия</t>
  </si>
  <si>
    <t>Финансови активи държани за търгуване</t>
  </si>
  <si>
    <t>……………</t>
  </si>
  <si>
    <t>Депозити</t>
  </si>
  <si>
    <t>Търговски задължениа</t>
  </si>
  <si>
    <t>Задължения към свързани предприятия</t>
  </si>
  <si>
    <t>Получени заеми</t>
  </si>
  <si>
    <t xml:space="preserve">Парични средства и парични еквиваленти на 1 януари </t>
  </si>
  <si>
    <t xml:space="preserve">Парични средства и парични еквиваленти на 31 декември </t>
  </si>
  <si>
    <t>Печалба/(загуба) преди данъци</t>
  </si>
  <si>
    <t>Оперативна печалба/(загуба)</t>
  </si>
  <si>
    <t>Разход за данък върху доходите по приложимата данъчна ставка от 10% за 2010 г. (2009 г.: 10%)</t>
  </si>
  <si>
    <t>конкретния случай-дни или месеци</t>
  </si>
  <si>
    <t xml:space="preserve">Забележка: Изчисл на ср.прет брой се изв на база един от двата варианта който е по подходящ в </t>
  </si>
  <si>
    <t/>
  </si>
  <si>
    <t>Бъдещи минимални лизингови плащания към 31.12.2010 г.</t>
  </si>
  <si>
    <t>Бъдещи минимални лизингови плащания към 31.12.2009 г.</t>
  </si>
  <si>
    <t>Представляващ:</t>
  </si>
  <si>
    <t>ИНДИВИДУАЛЕН ФИНАНСОВ ОТЧЕТ</t>
  </si>
  <si>
    <t>За годината приключваща на</t>
  </si>
  <si>
    <t xml:space="preserve">ОТЧЕТ ЗА ДОХОДИТЕ за годината приключваща на  </t>
  </si>
  <si>
    <t xml:space="preserve">ОТЧЕТ ЗА ВСЕОБХВАТНИЯ ДОХОД за годината приключваща на  </t>
  </si>
  <si>
    <t>Печалба на акция</t>
  </si>
  <si>
    <t>Всички суми а в хил.лв. с изключение на показателя Печалба на акция.</t>
  </si>
  <si>
    <t>ОБЩО АКТИВИ</t>
  </si>
  <si>
    <t>ОБЩО СОБСТВЕН КАПИТАЛ</t>
  </si>
  <si>
    <t>СОБСТВЕН КАПИТАЛ</t>
  </si>
  <si>
    <t>ПАСИВИ</t>
  </si>
  <si>
    <t>ОБЩО ПАСИВИ И СОБСТВЕН КАПИТАЛ</t>
  </si>
  <si>
    <t xml:space="preserve">ОТЧЕТ ЗА ФИНАНСОВОТО СЪСТОЯНИЕ КЪМ </t>
  </si>
  <si>
    <t xml:space="preserve">ОТЧЕТ ЗА ПАРИЧНИТЕ ПОТОЦИ за годината приключваща на </t>
  </si>
  <si>
    <t xml:space="preserve">за годината приключваща на </t>
  </si>
  <si>
    <t>Изменение</t>
  </si>
  <si>
    <t>Активи в процес на изграждане</t>
  </si>
  <si>
    <t>Трансфери</t>
  </si>
  <si>
    <t>По Баланс</t>
  </si>
  <si>
    <t>Разлика</t>
  </si>
  <si>
    <t xml:space="preserve">Готова продукция </t>
  </si>
  <si>
    <t>Обезценка на залежали стоки</t>
  </si>
  <si>
    <t>В ОПР</t>
  </si>
  <si>
    <t>По справка</t>
  </si>
  <si>
    <t>Софтуер</t>
  </si>
  <si>
    <t>Патенти и лицензи</t>
  </si>
  <si>
    <t>Данъци върху доходите</t>
  </si>
  <si>
    <t>Средно претеглен брой акции/дялове - бр.</t>
  </si>
  <si>
    <t>Номинална стойност на една акция/дял -лв.</t>
  </si>
  <si>
    <t>Основен капитал - хил.лв.</t>
  </si>
  <si>
    <t>Обратно изкупени акции към 01.01</t>
  </si>
  <si>
    <t>Продадени през периода</t>
  </si>
  <si>
    <t>Обратно изкупени акции за периода</t>
  </si>
  <si>
    <t>Обратно изкупени акции към 31.12</t>
  </si>
  <si>
    <t>Отчет за финансовото състояние</t>
  </si>
  <si>
    <t>Разлика с Баланса Основен капитал</t>
  </si>
  <si>
    <t>Разлика с Баланса Обратно изкупени акции</t>
  </si>
  <si>
    <t>Задължения по корпоративни данъци</t>
  </si>
  <si>
    <t>Нетекущи финансови задължения</t>
  </si>
  <si>
    <t>Текущи финансови  задължения</t>
  </si>
  <si>
    <t>Финансови задължения</t>
  </si>
  <si>
    <t>Задължения към кредитори</t>
  </si>
  <si>
    <t>Банкови задължения</t>
  </si>
  <si>
    <t>По Баланс Активи</t>
  </si>
  <si>
    <t>По Баланс Пасиви</t>
  </si>
  <si>
    <t>Имоти машини и съоражения</t>
  </si>
  <si>
    <t>Нематериални активи</t>
  </si>
  <si>
    <t>Вземания</t>
  </si>
  <si>
    <t>Пари и парични еквиваленти</t>
  </si>
  <si>
    <t>Нетно активи класифицирани като група за изваждане от употреба</t>
  </si>
  <si>
    <t>Разлика с ОПР</t>
  </si>
  <si>
    <t>Разходи за възнаграждения</t>
  </si>
  <si>
    <t>Разходи за заплати</t>
  </si>
  <si>
    <t>Разходи за социални осигуровки</t>
  </si>
  <si>
    <t>Разходи за допълнителни придобивки на служителите</t>
  </si>
  <si>
    <t>Приходи от лихви</t>
  </si>
  <si>
    <t>Промяна в справедливата стойност на финансови активи</t>
  </si>
  <si>
    <t>Разходи за лихви и банкови такси</t>
  </si>
  <si>
    <t>Приходи от промяната на валутните курсове</t>
  </si>
  <si>
    <t>Други нетекущи финансови активи</t>
  </si>
  <si>
    <t>Други финансови активи и пасиви</t>
  </si>
  <si>
    <t>По Баланс Нетекущи Активи</t>
  </si>
  <si>
    <t>По Баланс Текущи Активи</t>
  </si>
  <si>
    <t>По Баланс Нетекущи Пасиви</t>
  </si>
  <si>
    <t>По Баланс Текущи Пасиви</t>
  </si>
  <si>
    <t>Други нетекущи финансови пасиви</t>
  </si>
  <si>
    <t xml:space="preserve">Други текущи финансови активи </t>
  </si>
  <si>
    <t>Други текущи финансови пасиви</t>
  </si>
  <si>
    <t>Други текущи пасиви</t>
  </si>
  <si>
    <t>Други текущи активи</t>
  </si>
  <si>
    <t>Други нетекущи активи</t>
  </si>
  <si>
    <t xml:space="preserve">Продажби на продукция </t>
  </si>
  <si>
    <t xml:space="preserve">Продажби на стоки </t>
  </si>
  <si>
    <t xml:space="preserve">Продажби на услуги </t>
  </si>
  <si>
    <t>Други приходи</t>
  </si>
  <si>
    <t>Печалби от продажбата на дълготрайни активи</t>
  </si>
  <si>
    <t>Продажби на материали</t>
  </si>
  <si>
    <t>Приходи в Отчета за Доходите</t>
  </si>
  <si>
    <t>Ламинат</t>
  </si>
  <si>
    <t>Инвестиции</t>
  </si>
  <si>
    <t>По Баланс Инвестиции</t>
  </si>
  <si>
    <t>Сума</t>
  </si>
  <si>
    <t>Бр. акции/дялове</t>
  </si>
  <si>
    <t>% от капитала</t>
  </si>
  <si>
    <t>Задължениея по финансов лизинг</t>
  </si>
  <si>
    <t>…………………………</t>
  </si>
  <si>
    <t>Получени Заеми</t>
  </si>
  <si>
    <t>Сума хил.лв.</t>
  </si>
  <si>
    <t>Всички суми а в хиляди лева</t>
  </si>
  <si>
    <t xml:space="preserve">Преоценки </t>
  </si>
  <si>
    <t>Начислена</t>
  </si>
  <si>
    <t>Разлика между Активите и Пасивите</t>
  </si>
  <si>
    <t>11, 12, 13</t>
  </si>
  <si>
    <t>Амортизация в Бележките</t>
  </si>
  <si>
    <t>Разходи от промяната на валутните курсове</t>
  </si>
  <si>
    <t>Предприятия с влияние в Дружеството</t>
  </si>
  <si>
    <t>Суми, дължими на свързани лица</t>
  </si>
  <si>
    <t>Нетна печалба(загуба) принадлежаща на собствениците на обикновенни акции - хил.лв.</t>
  </si>
  <si>
    <t>Провизия за Гарациоона потдръжка</t>
  </si>
  <si>
    <t>Провизия за Възстановяване на обект след експоатация</t>
  </si>
  <si>
    <t>По Справка по-горе</t>
  </si>
  <si>
    <t>Оценка на дружеството</t>
  </si>
  <si>
    <t>Печалба на акция в лв.</t>
  </si>
  <si>
    <t>Печалба на акция от продължаващи дейности в лв.</t>
  </si>
  <si>
    <t>Печалба на дял/акция</t>
  </si>
  <si>
    <t>Счетоводна стойност на дял/акция</t>
  </si>
  <si>
    <t>Приходи на дял/акция</t>
  </si>
  <si>
    <t xml:space="preserve">Имената на представляващия дружеството и съставителя на ГФО, </t>
  </si>
  <si>
    <t>както и датата на отчета се попълват само на тази страница, на указаните места!</t>
  </si>
  <si>
    <t>Търговски и други  вземания</t>
  </si>
  <si>
    <t>Сделки между свързани лица</t>
  </si>
  <si>
    <t>Елена Васева</t>
  </si>
  <si>
    <t>Тютюн</t>
  </si>
  <si>
    <t>Вторични суровини</t>
  </si>
  <si>
    <t>" ДУПНИЦА - ТАБАК" АД</t>
  </si>
  <si>
    <t xml:space="preserve">  Други изменения </t>
  </si>
  <si>
    <t>Отписване на преоценъчен резерв</t>
  </si>
  <si>
    <t>Разходи/икономия за/от данъци върху печалбата</t>
  </si>
  <si>
    <t>Пасиви по отсрочени данъци</t>
  </si>
  <si>
    <t>Заплати на СД</t>
  </si>
  <si>
    <t>Пасиви по острочени данъци</t>
  </si>
  <si>
    <t>временна разлика 31.12.2017 BGN</t>
  </si>
  <si>
    <t>данък 31.12.2017 BGN</t>
  </si>
  <si>
    <t>временна разлика 31.12.2016  BGN</t>
  </si>
  <si>
    <t>Обезценка/заеми,лихви</t>
  </si>
  <si>
    <t>Загуба</t>
  </si>
  <si>
    <t>Амортизации</t>
  </si>
  <si>
    <t>Данъчни задължения</t>
  </si>
  <si>
    <t>Венчо Бачев</t>
  </si>
  <si>
    <t>Надка Николова Стоянова</t>
  </si>
  <si>
    <t>2020 г.</t>
  </si>
  <si>
    <t>2020г.</t>
  </si>
  <si>
    <t>Дупница, 28 февруари 2021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</si>
</sst>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#,##0\ &quot; &quot;_);\(#,##0\ &quot; &quot;\)"/>
    <numFmt numFmtId="181" formatCode="#,##0\ &quot; &quot;_);[Red]\(#,##0\ &quot; &quot;\)"/>
    <numFmt numFmtId="182" formatCode="#,##0.00\ &quot; &quot;_);\(#,##0.00\ &quot; &quot;\)"/>
    <numFmt numFmtId="183" formatCode="#,##0.00\ &quot; &quot;_);[Red]\(#,##0.00\ &quot; &quot;\)"/>
    <numFmt numFmtId="184" formatCode="_ * #,##0_)\ &quot; &quot;_ ;_ * \(#,##0\)\ &quot; &quot;_ ;_ * &quot;-&quot;_)\ &quot; &quot;_ ;_ @_ "/>
    <numFmt numFmtId="185" formatCode="_ * #,##0_)\ _ _ ;_ * \(#,##0\)\ _ _ ;_ * &quot;-&quot;_)\ _ _ ;_ @_ "/>
    <numFmt numFmtId="186" formatCode="_ * #,##0.00_)\ &quot; &quot;_ ;_ * \(#,##0.00\)\ &quot; &quot;_ ;_ * &quot;-&quot;??_)\ &quot; &quot;_ ;_ @_ "/>
    <numFmt numFmtId="187" formatCode="_ * #,##0.00_)\ _ _ ;_ * \(#,##0.00\)\ _ _ ;_ * &quot;-&quot;??_)\ _ _ ;_ @_ 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_);_(* \(#,##0\);_(* &quot;-&quot;??_);_(@_)"/>
    <numFmt numFmtId="193" formatCode="[$-F800]dddd\,\ mmmm\ dd\,\ yyyy"/>
    <numFmt numFmtId="194" formatCode="dd\.m\.yyyy\ &quot;г.&quot;;@"/>
    <numFmt numFmtId="195" formatCode="_(* #,##0.000_);_(* \(#,##0.000\);_(* &quot;-&quot;??_);_(@_)"/>
    <numFmt numFmtId="196" formatCode="#,##0\ _л_в_."/>
    <numFmt numFmtId="197" formatCode="0.0%"/>
    <numFmt numFmtId="198" formatCode="_(* #,##0.000_);_(* \(#,##0.000\);_(* &quot;-&quot;_);_(@_)"/>
    <numFmt numFmtId="199" formatCode="[$-402]dd\ mmmm\ yyyy\ &quot;г.&quot;"/>
    <numFmt numFmtId="200" formatCode="[$-402]dd\ mmmm\ yyyy\ &quot;г.&quot;;@"/>
    <numFmt numFmtId="201" formatCode="dd/m/yyyy\ &quot;г.&quot;;@"/>
  </numFmts>
  <fonts count="8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sz val="10"/>
      <name val="Times New Roman Cyr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2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20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u val="single"/>
      <sz val="10"/>
      <color indexed="12"/>
      <name val="Cambria"/>
      <family val="1"/>
    </font>
    <font>
      <b/>
      <i/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sz val="11"/>
      <color indexed="12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4"/>
      <name val="Cambria"/>
      <family val="1"/>
    </font>
    <font>
      <b/>
      <u val="single"/>
      <sz val="10"/>
      <color indexed="12"/>
      <name val="Cambria"/>
      <family val="1"/>
    </font>
    <font>
      <sz val="11"/>
      <color indexed="8"/>
      <name val="Cambria"/>
      <family val="1"/>
    </font>
    <font>
      <b/>
      <i/>
      <sz val="10"/>
      <color indexed="12"/>
      <name val="Cambria"/>
      <family val="1"/>
    </font>
    <font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i/>
      <sz val="9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0"/>
      <color indexed="12"/>
      <name val="Cambria"/>
      <family val="1"/>
    </font>
    <font>
      <b/>
      <u val="single"/>
      <sz val="10"/>
      <name val="Cambria"/>
      <family val="1"/>
    </font>
    <font>
      <b/>
      <u val="single"/>
      <sz val="11"/>
      <name val="Cambria"/>
      <family val="1"/>
    </font>
    <font>
      <b/>
      <u val="single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 wrapText="1"/>
    </xf>
    <xf numFmtId="14" fontId="12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/>
    </xf>
    <xf numFmtId="188" fontId="13" fillId="32" borderId="0" xfId="58" applyNumberFormat="1" applyFont="1" applyFill="1" applyBorder="1" applyAlignment="1">
      <alignment horizontal="center"/>
      <protection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16" fillId="32" borderId="10" xfId="0" applyFont="1" applyFill="1" applyBorder="1" applyAlignment="1">
      <alignment vertical="center"/>
    </xf>
    <xf numFmtId="0" fontId="18" fillId="32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6" fillId="32" borderId="0" xfId="0" applyFont="1" applyFill="1" applyBorder="1" applyAlignment="1">
      <alignment vertical="center"/>
    </xf>
    <xf numFmtId="14" fontId="19" fillId="32" borderId="11" xfId="0" applyNumberFormat="1" applyFont="1" applyFill="1" applyBorder="1" applyAlignment="1">
      <alignment horizontal="left" vertical="center"/>
    </xf>
    <xf numFmtId="14" fontId="12" fillId="32" borderId="11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188" fontId="18" fillId="32" borderId="0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horizontal="right" vertical="center"/>
    </xf>
    <xf numFmtId="0" fontId="16" fillId="32" borderId="0" xfId="0" applyFont="1" applyFill="1" applyBorder="1" applyAlignment="1">
      <alignment horizontal="left" vertical="center"/>
    </xf>
    <xf numFmtId="188" fontId="18" fillId="32" borderId="0" xfId="0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20" fillId="32" borderId="0" xfId="54" applyFont="1" applyFill="1" applyBorder="1" applyAlignment="1" applyProtection="1">
      <alignment horizontal="center"/>
      <protection/>
    </xf>
    <xf numFmtId="0" fontId="21" fillId="32" borderId="0" xfId="0" applyFont="1" applyFill="1" applyBorder="1" applyAlignment="1">
      <alignment horizontal="left" vertical="center"/>
    </xf>
    <xf numFmtId="188" fontId="16" fillId="32" borderId="10" xfId="0" applyNumberFormat="1" applyFont="1" applyFill="1" applyBorder="1" applyAlignment="1">
      <alignment horizontal="right"/>
    </xf>
    <xf numFmtId="37" fontId="18" fillId="32" borderId="0" xfId="0" applyNumberFormat="1" applyFont="1" applyFill="1" applyBorder="1" applyAlignment="1">
      <alignment horizontal="right"/>
    </xf>
    <xf numFmtId="0" fontId="18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/>
    </xf>
    <xf numFmtId="0" fontId="18" fillId="32" borderId="0" xfId="0" applyFont="1" applyFill="1" applyBorder="1" applyAlignment="1">
      <alignment horizontal="center"/>
    </xf>
    <xf numFmtId="192" fontId="18" fillId="34" borderId="0" xfId="42" applyNumberFormat="1" applyFont="1" applyFill="1" applyBorder="1" applyAlignment="1">
      <alignment/>
    </xf>
    <xf numFmtId="188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18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 horizontal="left" vertical="center"/>
    </xf>
    <xf numFmtId="188" fontId="16" fillId="32" borderId="0" xfId="0" applyNumberFormat="1" applyFont="1" applyFill="1" applyBorder="1" applyAlignment="1">
      <alignment horizontal="right"/>
    </xf>
    <xf numFmtId="0" fontId="18" fillId="32" borderId="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left" vertical="center" wrapText="1"/>
    </xf>
    <xf numFmtId="188" fontId="16" fillId="32" borderId="12" xfId="0" applyNumberFormat="1" applyFont="1" applyFill="1" applyBorder="1" applyAlignment="1">
      <alignment horizontal="right"/>
    </xf>
    <xf numFmtId="189" fontId="16" fillId="32" borderId="0" xfId="0" applyNumberFormat="1" applyFont="1" applyFill="1" applyBorder="1" applyAlignment="1">
      <alignment horizontal="right"/>
    </xf>
    <xf numFmtId="188" fontId="16" fillId="32" borderId="13" xfId="0" applyNumberFormat="1" applyFont="1" applyFill="1" applyBorder="1" applyAlignment="1">
      <alignment horizontal="right"/>
    </xf>
    <xf numFmtId="198" fontId="16" fillId="32" borderId="12" xfId="0" applyNumberFormat="1" applyFont="1" applyFill="1" applyBorder="1" applyAlignment="1">
      <alignment horizontal="right"/>
    </xf>
    <xf numFmtId="198" fontId="16" fillId="32" borderId="0" xfId="0" applyNumberFormat="1" applyFont="1" applyFill="1" applyBorder="1" applyAlignment="1">
      <alignment horizontal="right"/>
    </xf>
    <xf numFmtId="188" fontId="22" fillId="32" borderId="0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26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 horizontal="right"/>
    </xf>
    <xf numFmtId="0" fontId="27" fillId="32" borderId="0" xfId="60" applyFont="1" applyFill="1" applyBorder="1" applyAlignment="1">
      <alignment vertical="center"/>
      <protection/>
    </xf>
    <xf numFmtId="0" fontId="28" fillId="32" borderId="0" xfId="60" applyFont="1" applyFill="1" applyBorder="1" applyAlignment="1">
      <alignment vertical="center"/>
      <protection/>
    </xf>
    <xf numFmtId="0" fontId="2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0" xfId="60" applyFont="1" applyFill="1" applyBorder="1" applyAlignment="1">
      <alignment vertical="center"/>
      <protection/>
    </xf>
    <xf numFmtId="0" fontId="16" fillId="32" borderId="0" xfId="61" applyFont="1" applyFill="1" applyAlignment="1">
      <alignment/>
      <protection/>
    </xf>
    <xf numFmtId="0" fontId="16" fillId="32" borderId="0" xfId="61" applyFont="1" applyFill="1" applyAlignment="1">
      <alignment horizontal="right"/>
      <protection/>
    </xf>
    <xf numFmtId="0" fontId="16" fillId="0" borderId="0" xfId="61" applyFont="1" applyFill="1" applyAlignment="1">
      <alignment/>
      <protection/>
    </xf>
    <xf numFmtId="0" fontId="16" fillId="0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188" fontId="18" fillId="34" borderId="0" xfId="0" applyNumberFormat="1" applyFont="1" applyFill="1" applyBorder="1" applyAlignment="1">
      <alignment horizontal="right"/>
    </xf>
    <xf numFmtId="14" fontId="12" fillId="32" borderId="11" xfId="0" applyNumberFormat="1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8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right" vertical="center" wrapText="1"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wrapText="1"/>
    </xf>
    <xf numFmtId="188" fontId="8" fillId="32" borderId="12" xfId="0" applyNumberFormat="1" applyFont="1" applyFill="1" applyBorder="1" applyAlignment="1">
      <alignment horizontal="right"/>
    </xf>
    <xf numFmtId="188" fontId="8" fillId="32" borderId="0" xfId="0" applyNumberFormat="1" applyFont="1" applyFill="1" applyBorder="1" applyAlignment="1">
      <alignment horizontal="right"/>
    </xf>
    <xf numFmtId="0" fontId="20" fillId="32" borderId="0" xfId="54" applyFont="1" applyFill="1" applyBorder="1" applyAlignment="1" applyProtection="1">
      <alignment horizontal="center" wrapText="1"/>
      <protection/>
    </xf>
    <xf numFmtId="0" fontId="13" fillId="32" borderId="0" xfId="0" applyFont="1" applyFill="1" applyAlignment="1">
      <alignment wrapText="1"/>
    </xf>
    <xf numFmtId="188" fontId="13" fillId="32" borderId="0" xfId="0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wrapText="1"/>
    </xf>
    <xf numFmtId="188" fontId="13" fillId="32" borderId="13" xfId="0" applyNumberFormat="1" applyFont="1" applyFill="1" applyBorder="1" applyAlignment="1">
      <alignment horizontal="right" wrapText="1"/>
    </xf>
    <xf numFmtId="0" fontId="29" fillId="32" borderId="0" xfId="60" applyFont="1" applyFill="1" applyBorder="1" applyAlignment="1">
      <alignment vertical="center"/>
      <protection/>
    </xf>
    <xf numFmtId="0" fontId="13" fillId="32" borderId="0" xfId="60" applyFont="1" applyFill="1" applyBorder="1" applyAlignment="1">
      <alignment horizontal="left" vertical="center"/>
      <protection/>
    </xf>
    <xf numFmtId="0" fontId="13" fillId="32" borderId="0" xfId="61" applyFont="1" applyFill="1" applyAlignment="1">
      <alignment horizontal="left"/>
      <protection/>
    </xf>
    <xf numFmtId="0" fontId="13" fillId="0" borderId="0" xfId="61" applyFont="1" applyFill="1" applyAlignment="1">
      <alignment horizontal="left"/>
      <protection/>
    </xf>
    <xf numFmtId="0" fontId="13" fillId="32" borderId="0" xfId="0" applyFont="1" applyFill="1" applyBorder="1" applyAlignment="1">
      <alignment/>
    </xf>
    <xf numFmtId="192" fontId="18" fillId="32" borderId="0" xfId="42" applyNumberFormat="1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189" fontId="18" fillId="32" borderId="0" xfId="42" applyFont="1" applyFill="1" applyBorder="1" applyAlignment="1">
      <alignment horizontal="left"/>
    </xf>
    <xf numFmtId="14" fontId="11" fillId="32" borderId="11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192" fontId="18" fillId="32" borderId="0" xfId="42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 vertical="center"/>
    </xf>
    <xf numFmtId="14" fontId="16" fillId="32" borderId="0" xfId="42" applyNumberFormat="1" applyFont="1" applyFill="1" applyBorder="1" applyAlignment="1">
      <alignment horizontal="left" vertical="center" wrapText="1"/>
    </xf>
    <xf numFmtId="189" fontId="16" fillId="32" borderId="0" xfId="42" applyFont="1" applyFill="1" applyBorder="1" applyAlignment="1">
      <alignment horizontal="left" vertical="center" wrapText="1"/>
    </xf>
    <xf numFmtId="192" fontId="16" fillId="32" borderId="0" xfId="42" applyNumberFormat="1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vertical="center"/>
    </xf>
    <xf numFmtId="192" fontId="16" fillId="32" borderId="0" xfId="63" applyNumberFormat="1" applyFont="1" applyFill="1" applyBorder="1" applyAlignment="1">
      <alignment horizontal="left" vertical="center"/>
      <protection/>
    </xf>
    <xf numFmtId="14" fontId="16" fillId="32" borderId="10" xfId="42" applyNumberFormat="1" applyFont="1" applyFill="1" applyBorder="1" applyAlignment="1">
      <alignment horizontal="right" vertical="center" wrapText="1"/>
    </xf>
    <xf numFmtId="189" fontId="16" fillId="32" borderId="0" xfId="42" applyFont="1" applyFill="1" applyBorder="1" applyAlignment="1">
      <alignment horizontal="right" vertical="center" wrapText="1"/>
    </xf>
    <xf numFmtId="192" fontId="16" fillId="32" borderId="10" xfId="42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left" vertical="center"/>
    </xf>
    <xf numFmtId="192" fontId="18" fillId="32" borderId="0" xfId="0" applyNumberFormat="1" applyFont="1" applyFill="1" applyBorder="1" applyAlignment="1">
      <alignment/>
    </xf>
    <xf numFmtId="192" fontId="16" fillId="32" borderId="12" xfId="42" applyNumberFormat="1" applyFont="1" applyFill="1" applyBorder="1" applyAlignment="1">
      <alignment horizontal="left"/>
    </xf>
    <xf numFmtId="0" fontId="16" fillId="32" borderId="0" xfId="0" applyFont="1" applyFill="1" applyBorder="1" applyAlignment="1">
      <alignment horizontal="center" wrapText="1"/>
    </xf>
    <xf numFmtId="192" fontId="16" fillId="32" borderId="0" xfId="42" applyNumberFormat="1" applyFont="1" applyFill="1" applyBorder="1" applyAlignment="1">
      <alignment horizontal="left" vertical="center"/>
    </xf>
    <xf numFmtId="189" fontId="16" fillId="32" borderId="0" xfId="42" applyFont="1" applyFill="1" applyBorder="1" applyAlignment="1">
      <alignment horizontal="left" vertical="center"/>
    </xf>
    <xf numFmtId="192" fontId="16" fillId="32" borderId="0" xfId="42" applyNumberFormat="1" applyFont="1" applyFill="1" applyBorder="1" applyAlignment="1">
      <alignment horizontal="left"/>
    </xf>
    <xf numFmtId="192" fontId="16" fillId="32" borderId="0" xfId="63" applyNumberFormat="1" applyFont="1" applyFill="1" applyBorder="1" applyAlignment="1">
      <alignment vertical="center"/>
      <protection/>
    </xf>
    <xf numFmtId="192" fontId="16" fillId="32" borderId="13" xfId="42" applyNumberFormat="1" applyFont="1" applyFill="1" applyBorder="1" applyAlignment="1">
      <alignment horizontal="left" vertical="center"/>
    </xf>
    <xf numFmtId="188" fontId="18" fillId="32" borderId="0" xfId="63" applyNumberFormat="1" applyFont="1" applyFill="1" applyBorder="1" applyAlignment="1">
      <alignment horizontal="center" vertical="center"/>
      <protection/>
    </xf>
    <xf numFmtId="0" fontId="20" fillId="32" borderId="0" xfId="54" applyNumberFormat="1" applyFont="1" applyFill="1" applyBorder="1" applyAlignment="1" applyProtection="1">
      <alignment horizontal="center" wrapText="1"/>
      <protection/>
    </xf>
    <xf numFmtId="14" fontId="16" fillId="32" borderId="0" xfId="0" applyNumberFormat="1" applyFont="1" applyFill="1" applyBorder="1" applyAlignment="1">
      <alignment horizontal="center" wrapText="1"/>
    </xf>
    <xf numFmtId="0" fontId="46" fillId="32" borderId="0" xfId="0" applyFont="1" applyFill="1" applyAlignment="1">
      <alignment horizontal="right"/>
    </xf>
    <xf numFmtId="0" fontId="18" fillId="32" borderId="0" xfId="0" applyFont="1" applyFill="1" applyBorder="1" applyAlignment="1" quotePrefix="1">
      <alignment horizontal="left" vertical="center"/>
    </xf>
    <xf numFmtId="189" fontId="18" fillId="32" borderId="0" xfId="42" applyFont="1" applyFill="1" applyBorder="1" applyAlignment="1">
      <alignment horizontal="left" vertical="center"/>
    </xf>
    <xf numFmtId="192" fontId="18" fillId="34" borderId="0" xfId="0" applyNumberFormat="1" applyFont="1" applyFill="1" applyBorder="1" applyAlignment="1">
      <alignment/>
    </xf>
    <xf numFmtId="192" fontId="16" fillId="32" borderId="12" xfId="42" applyNumberFormat="1" applyFont="1" applyFill="1" applyBorder="1" applyAlignment="1">
      <alignment horizontal="left" vertical="center"/>
    </xf>
    <xf numFmtId="189" fontId="16" fillId="32" borderId="0" xfId="42" applyFont="1" applyFill="1" applyBorder="1" applyAlignment="1">
      <alignment horizontal="left"/>
    </xf>
    <xf numFmtId="192" fontId="18" fillId="32" borderId="10" xfId="42" applyNumberFormat="1" applyFont="1" applyFill="1" applyBorder="1" applyAlignment="1">
      <alignment horizontal="left"/>
    </xf>
    <xf numFmtId="192" fontId="23" fillId="34" borderId="13" xfId="0" applyNumberFormat="1" applyFont="1" applyFill="1" applyBorder="1" applyAlignment="1">
      <alignment/>
    </xf>
    <xf numFmtId="192" fontId="22" fillId="32" borderId="0" xfId="42" applyNumberFormat="1" applyFont="1" applyFill="1" applyBorder="1" applyAlignment="1">
      <alignment horizontal="left"/>
    </xf>
    <xf numFmtId="192" fontId="17" fillId="32" borderId="0" xfId="42" applyNumberFormat="1" applyFont="1" applyFill="1" applyBorder="1" applyAlignment="1">
      <alignment horizontal="left"/>
    </xf>
    <xf numFmtId="189" fontId="26" fillId="32" borderId="0" xfId="42" applyFont="1" applyFill="1" applyBorder="1" applyAlignment="1">
      <alignment horizontal="left"/>
    </xf>
    <xf numFmtId="0" fontId="28" fillId="32" borderId="0" xfId="0" applyFont="1" applyFill="1" applyBorder="1" applyAlignment="1">
      <alignment/>
    </xf>
    <xf numFmtId="192" fontId="22" fillId="32" borderId="0" xfId="42" applyNumberFormat="1" applyFont="1" applyFill="1" applyBorder="1" applyAlignment="1">
      <alignment horizontal="left"/>
    </xf>
    <xf numFmtId="0" fontId="16" fillId="32" borderId="0" xfId="60" applyFont="1" applyFill="1" applyBorder="1" applyAlignment="1">
      <alignment horizontal="right" vertical="center"/>
      <protection/>
    </xf>
    <xf numFmtId="0" fontId="30" fillId="32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 wrapText="1"/>
    </xf>
    <xf numFmtId="192" fontId="18" fillId="34" borderId="0" xfId="42" applyNumberFormat="1" applyFont="1" applyFill="1" applyBorder="1" applyAlignment="1">
      <alignment horizontal="left"/>
    </xf>
    <xf numFmtId="189" fontId="18" fillId="34" borderId="0" xfId="42" applyFont="1" applyFill="1" applyBorder="1" applyAlignment="1">
      <alignment horizontal="left"/>
    </xf>
    <xf numFmtId="0" fontId="28" fillId="34" borderId="0" xfId="60" applyFont="1" applyFill="1" applyBorder="1" applyAlignment="1">
      <alignment vertical="center"/>
      <protection/>
    </xf>
    <xf numFmtId="0" fontId="21" fillId="34" borderId="0" xfId="0" applyFont="1" applyFill="1" applyBorder="1" applyAlignment="1">
      <alignment/>
    </xf>
    <xf numFmtId="0" fontId="16" fillId="34" borderId="0" xfId="60" applyFont="1" applyFill="1" applyBorder="1" applyAlignment="1">
      <alignment vertical="center"/>
      <protection/>
    </xf>
    <xf numFmtId="0" fontId="16" fillId="34" borderId="0" xfId="61" applyFont="1" applyFill="1" applyAlignment="1">
      <alignment horizontal="right"/>
      <protection/>
    </xf>
    <xf numFmtId="0" fontId="16" fillId="34" borderId="0" xfId="60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8" fillId="34" borderId="0" xfId="0" applyFont="1" applyFill="1" applyAlignment="1">
      <alignment/>
    </xf>
    <xf numFmtId="14" fontId="11" fillId="32" borderId="11" xfId="60" applyNumberFormat="1" applyFont="1" applyFill="1" applyBorder="1" applyAlignment="1">
      <alignment horizontal="left" vertical="center"/>
      <protection/>
    </xf>
    <xf numFmtId="0" fontId="11" fillId="32" borderId="11" xfId="60" applyFont="1" applyFill="1" applyBorder="1" applyAlignment="1">
      <alignment vertical="center"/>
      <protection/>
    </xf>
    <xf numFmtId="0" fontId="18" fillId="32" borderId="0" xfId="64" applyFont="1" applyFill="1" applyBorder="1" applyAlignment="1" quotePrefix="1">
      <alignment horizontal="left" vertical="center"/>
      <protection/>
    </xf>
    <xf numFmtId="15" fontId="27" fillId="32" borderId="0" xfId="60" applyNumberFormat="1" applyFont="1" applyFill="1" applyBorder="1" applyAlignment="1">
      <alignment horizontal="center" vertical="center" wrapText="1"/>
      <protection/>
    </xf>
    <xf numFmtId="1" fontId="27" fillId="32" borderId="0" xfId="62" applyNumberFormat="1" applyFont="1" applyFill="1" applyBorder="1" applyAlignment="1">
      <alignment horizontal="right" vertical="center" wrapText="1"/>
      <protection/>
    </xf>
    <xf numFmtId="0" fontId="31" fillId="34" borderId="0" xfId="54" applyFont="1" applyFill="1" applyAlignment="1" applyProtection="1">
      <alignment/>
      <protection/>
    </xf>
    <xf numFmtId="0" fontId="16" fillId="32" borderId="0" xfId="64" applyFont="1" applyFill="1" applyBorder="1" applyAlignment="1">
      <alignment horizontal="left" vertical="center"/>
      <protection/>
    </xf>
    <xf numFmtId="188" fontId="27" fillId="32" borderId="10" xfId="62" applyNumberFormat="1" applyFont="1" applyFill="1" applyBorder="1" applyAlignment="1">
      <alignment horizontal="right" vertical="center" wrapText="1"/>
      <protection/>
    </xf>
    <xf numFmtId="49" fontId="27" fillId="32" borderId="0" xfId="62" applyNumberFormat="1" applyFont="1" applyFill="1" applyBorder="1" applyAlignment="1">
      <alignment horizontal="right" vertical="center" wrapText="1"/>
      <protection/>
    </xf>
    <xf numFmtId="188" fontId="27" fillId="32" borderId="0" xfId="62" applyNumberFormat="1" applyFont="1" applyFill="1" applyBorder="1" applyAlignment="1">
      <alignment horizontal="right" vertical="center" wrapText="1"/>
      <protection/>
    </xf>
    <xf numFmtId="0" fontId="27" fillId="32" borderId="0" xfId="61" applyFont="1" applyFill="1" applyBorder="1" applyAlignment="1">
      <alignment vertical="top" wrapText="1"/>
      <protection/>
    </xf>
    <xf numFmtId="0" fontId="18" fillId="32" borderId="0" xfId="61" applyFont="1" applyFill="1" applyBorder="1" applyAlignment="1">
      <alignment horizontal="center"/>
      <protection/>
    </xf>
    <xf numFmtId="188" fontId="18" fillId="32" borderId="0" xfId="61" applyNumberFormat="1" applyFont="1" applyFill="1" applyBorder="1" applyAlignment="1">
      <alignment horizontal="right"/>
      <protection/>
    </xf>
    <xf numFmtId="188" fontId="18" fillId="32" borderId="0" xfId="61" applyNumberFormat="1" applyFont="1" applyFill="1" applyBorder="1">
      <alignment/>
      <protection/>
    </xf>
    <xf numFmtId="0" fontId="32" fillId="32" borderId="0" xfId="61" applyFont="1" applyFill="1" applyBorder="1" applyAlignment="1">
      <alignment vertical="top" wrapText="1"/>
      <protection/>
    </xf>
    <xf numFmtId="0" fontId="23" fillId="32" borderId="0" xfId="61" applyFont="1" applyFill="1" applyBorder="1" applyAlignment="1">
      <alignment vertical="top" wrapText="1"/>
      <protection/>
    </xf>
    <xf numFmtId="0" fontId="16" fillId="32" borderId="0" xfId="61" applyFont="1" applyFill="1" applyBorder="1" applyAlignment="1">
      <alignment horizontal="center"/>
      <protection/>
    </xf>
    <xf numFmtId="188" fontId="16" fillId="32" borderId="0" xfId="61" applyNumberFormat="1" applyFont="1" applyFill="1" applyBorder="1" applyAlignment="1">
      <alignment horizontal="left" wrapText="1"/>
      <protection/>
    </xf>
    <xf numFmtId="188" fontId="16" fillId="32" borderId="0" xfId="61" applyNumberFormat="1" applyFont="1" applyFill="1" applyBorder="1" applyAlignment="1">
      <alignment horizontal="left"/>
      <protection/>
    </xf>
    <xf numFmtId="188" fontId="16" fillId="32" borderId="13" xfId="61" applyNumberFormat="1" applyFont="1" applyFill="1" applyBorder="1" applyAlignment="1">
      <alignment horizontal="right"/>
      <protection/>
    </xf>
    <xf numFmtId="188" fontId="16" fillId="32" borderId="0" xfId="61" applyNumberFormat="1" applyFont="1" applyFill="1" applyBorder="1">
      <alignment/>
      <protection/>
    </xf>
    <xf numFmtId="0" fontId="32" fillId="32" borderId="0" xfId="61" applyFont="1" applyFill="1" applyBorder="1" applyAlignment="1">
      <alignment vertical="top"/>
      <protection/>
    </xf>
    <xf numFmtId="188" fontId="18" fillId="32" borderId="0" xfId="0" applyNumberFormat="1" applyFont="1" applyFill="1" applyBorder="1" applyAlignment="1">
      <alignment/>
    </xf>
    <xf numFmtId="188" fontId="16" fillId="32" borderId="0" xfId="61" applyNumberFormat="1" applyFont="1" applyFill="1" applyBorder="1" applyAlignment="1">
      <alignment horizontal="right"/>
      <protection/>
    </xf>
    <xf numFmtId="192" fontId="8" fillId="34" borderId="0" xfId="42" applyNumberFormat="1" applyFont="1" applyFill="1" applyBorder="1" applyAlignment="1">
      <alignment/>
    </xf>
    <xf numFmtId="192" fontId="18" fillId="34" borderId="0" xfId="0" applyNumberFormat="1" applyFont="1" applyFill="1" applyAlignment="1">
      <alignment/>
    </xf>
    <xf numFmtId="0" fontId="18" fillId="32" borderId="0" xfId="61" applyFont="1" applyFill="1" applyBorder="1" applyAlignment="1">
      <alignment wrapText="1"/>
      <protection/>
    </xf>
    <xf numFmtId="0" fontId="18" fillId="32" borderId="0" xfId="61" applyFont="1" applyFill="1" applyBorder="1">
      <alignment/>
      <protection/>
    </xf>
    <xf numFmtId="188" fontId="16" fillId="32" borderId="0" xfId="61" applyNumberFormat="1" applyFont="1" applyFill="1" applyBorder="1" applyAlignment="1">
      <alignment horizontal="left" vertical="justify" wrapText="1"/>
      <protection/>
    </xf>
    <xf numFmtId="188" fontId="16" fillId="32" borderId="0" xfId="61" applyNumberFormat="1" applyFont="1" applyFill="1" applyBorder="1" applyAlignment="1">
      <alignment horizontal="left" vertical="justify"/>
      <protection/>
    </xf>
    <xf numFmtId="188" fontId="16" fillId="32" borderId="12" xfId="61" applyNumberFormat="1" applyFont="1" applyFill="1" applyBorder="1" applyAlignment="1">
      <alignment horizontal="right"/>
      <protection/>
    </xf>
    <xf numFmtId="188" fontId="16" fillId="32" borderId="0" xfId="61" applyNumberFormat="1" applyFont="1" applyFill="1" applyBorder="1" applyAlignment="1">
      <alignment horizontal="center"/>
      <protection/>
    </xf>
    <xf numFmtId="0" fontId="23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92" fontId="18" fillId="34" borderId="0" xfId="42" applyNumberFormat="1" applyFont="1" applyFill="1" applyAlignment="1">
      <alignment/>
    </xf>
    <xf numFmtId="188" fontId="23" fillId="34" borderId="0" xfId="0" applyNumberFormat="1" applyFont="1" applyFill="1" applyAlignment="1">
      <alignment/>
    </xf>
    <xf numFmtId="188" fontId="16" fillId="32" borderId="14" xfId="61" applyNumberFormat="1" applyFont="1" applyFill="1" applyBorder="1" applyAlignment="1">
      <alignment horizontal="right"/>
      <protection/>
    </xf>
    <xf numFmtId="0" fontId="22" fillId="32" borderId="0" xfId="61" applyFont="1" applyFill="1" applyBorder="1" applyAlignment="1">
      <alignment horizontal="right"/>
      <protection/>
    </xf>
    <xf numFmtId="188" fontId="22" fillId="32" borderId="0" xfId="61" applyNumberFormat="1" applyFont="1" applyFill="1" applyBorder="1" applyAlignment="1">
      <alignment horizontal="right"/>
      <protection/>
    </xf>
    <xf numFmtId="0" fontId="23" fillId="32" borderId="0" xfId="61" applyFont="1" applyFill="1" applyBorder="1" applyAlignment="1">
      <alignment horizontal="center"/>
      <protection/>
    </xf>
    <xf numFmtId="0" fontId="17" fillId="32" borderId="0" xfId="61" applyFont="1" applyFill="1" applyBorder="1" applyAlignment="1">
      <alignment horizontal="right"/>
      <protection/>
    </xf>
    <xf numFmtId="0" fontId="26" fillId="32" borderId="0" xfId="61" applyFont="1" applyFill="1" applyBorder="1" applyAlignment="1">
      <alignment horizontal="center"/>
      <protection/>
    </xf>
    <xf numFmtId="188" fontId="17" fillId="32" borderId="0" xfId="61" applyNumberFormat="1" applyFont="1" applyFill="1" applyBorder="1" applyAlignment="1">
      <alignment horizontal="right"/>
      <protection/>
    </xf>
    <xf numFmtId="188" fontId="23" fillId="32" borderId="0" xfId="61" applyNumberFormat="1" applyFont="1" applyFill="1" applyBorder="1" applyAlignment="1">
      <alignment horizontal="right"/>
      <protection/>
    </xf>
    <xf numFmtId="0" fontId="18" fillId="32" borderId="0" xfId="61" applyFont="1" applyFill="1" applyAlignment="1">
      <alignment horizontal="center"/>
      <protection/>
    </xf>
    <xf numFmtId="188" fontId="18" fillId="32" borderId="0" xfId="61" applyNumberFormat="1" applyFont="1" applyFill="1" applyAlignment="1">
      <alignment horizontal="right"/>
      <protection/>
    </xf>
    <xf numFmtId="188" fontId="21" fillId="32" borderId="0" xfId="61" applyNumberFormat="1" applyFont="1" applyFill="1" applyAlignment="1">
      <alignment horizontal="center"/>
      <protection/>
    </xf>
    <xf numFmtId="0" fontId="18" fillId="34" borderId="0" xfId="61" applyFont="1" applyFill="1" applyAlignment="1">
      <alignment horizontal="center"/>
      <protection/>
    </xf>
    <xf numFmtId="188" fontId="18" fillId="34" borderId="0" xfId="61" applyNumberFormat="1" applyFont="1" applyFill="1" applyAlignment="1">
      <alignment horizontal="right"/>
      <protection/>
    </xf>
    <xf numFmtId="0" fontId="18" fillId="34" borderId="0" xfId="61" applyFont="1" applyFill="1" applyBorder="1" applyAlignment="1">
      <alignment horizontal="center"/>
      <protection/>
    </xf>
    <xf numFmtId="0" fontId="24" fillId="34" borderId="0" xfId="60" applyFont="1" applyFill="1" applyBorder="1" applyAlignment="1">
      <alignment vertical="center"/>
      <protection/>
    </xf>
    <xf numFmtId="0" fontId="18" fillId="34" borderId="0" xfId="61" applyFont="1" applyFill="1">
      <alignment/>
      <protection/>
    </xf>
    <xf numFmtId="0" fontId="18" fillId="0" borderId="0" xfId="62" applyNumberFormat="1" applyFont="1" applyFill="1" applyBorder="1" applyAlignment="1" applyProtection="1">
      <alignment vertical="top"/>
      <protection/>
    </xf>
    <xf numFmtId="0" fontId="18" fillId="34" borderId="0" xfId="62" applyNumberFormat="1" applyFont="1" applyFill="1" applyBorder="1" applyAlignment="1" applyProtection="1">
      <alignment vertical="top"/>
      <protection/>
    </xf>
    <xf numFmtId="14" fontId="12" fillId="32" borderId="0" xfId="60" applyNumberFormat="1" applyFont="1" applyFill="1" applyBorder="1" applyAlignment="1">
      <alignment horizontal="left" vertical="center"/>
      <protection/>
    </xf>
    <xf numFmtId="0" fontId="11" fillId="32" borderId="0" xfId="60" applyFont="1" applyFill="1" applyBorder="1" applyAlignment="1">
      <alignment vertical="center"/>
      <protection/>
    </xf>
    <xf numFmtId="0" fontId="13" fillId="32" borderId="0" xfId="58" applyFont="1" applyFill="1" applyBorder="1" applyAlignment="1">
      <alignment horizontal="center"/>
      <protection/>
    </xf>
    <xf numFmtId="0" fontId="8" fillId="32" borderId="0" xfId="62" applyNumberFormat="1" applyFont="1" applyFill="1" applyBorder="1" applyAlignment="1" applyProtection="1">
      <alignment/>
      <protection/>
    </xf>
    <xf numFmtId="0" fontId="13" fillId="32" borderId="0" xfId="62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>
      <alignment/>
      <protection/>
    </xf>
    <xf numFmtId="0" fontId="8" fillId="32" borderId="0" xfId="58" applyFont="1" applyFill="1" applyBorder="1" applyAlignment="1">
      <alignment/>
      <protection/>
    </xf>
    <xf numFmtId="0" fontId="8" fillId="32" borderId="0" xfId="58" applyFont="1" applyFill="1" applyBorder="1" applyAlignment="1">
      <alignment horizontal="center" vertical="center"/>
      <protection/>
    </xf>
    <xf numFmtId="0" fontId="13" fillId="32" borderId="0" xfId="62" applyNumberFormat="1" applyFont="1" applyFill="1" applyBorder="1" applyAlignment="1" applyProtection="1">
      <alignment horizontal="center" vertical="center"/>
      <protection locked="0"/>
    </xf>
    <xf numFmtId="0" fontId="18" fillId="0" borderId="0" xfId="62" applyNumberFormat="1" applyFont="1" applyFill="1" applyBorder="1" applyAlignment="1" applyProtection="1">
      <alignment vertical="top"/>
      <protection locked="0"/>
    </xf>
    <xf numFmtId="0" fontId="18" fillId="34" borderId="0" xfId="62" applyNumberFormat="1" applyFont="1" applyFill="1" applyBorder="1" applyAlignment="1" applyProtection="1">
      <alignment vertical="top"/>
      <protection locked="0"/>
    </xf>
    <xf numFmtId="192" fontId="16" fillId="32" borderId="0" xfId="44" applyNumberFormat="1" applyFont="1" applyFill="1" applyBorder="1" applyAlignment="1" applyProtection="1">
      <alignment horizontal="left" vertical="center"/>
      <protection/>
    </xf>
    <xf numFmtId="0" fontId="13" fillId="32" borderId="0" xfId="62" applyNumberFormat="1" applyFont="1" applyFill="1" applyBorder="1" applyAlignment="1" applyProtection="1">
      <alignment vertical="center"/>
      <protection/>
    </xf>
    <xf numFmtId="192" fontId="16" fillId="32" borderId="12" xfId="44" applyNumberFormat="1" applyFont="1" applyFill="1" applyBorder="1" applyAlignment="1" applyProtection="1">
      <alignment horizontal="right" vertical="center"/>
      <protection/>
    </xf>
    <xf numFmtId="192" fontId="16" fillId="32" borderId="0" xfId="44" applyNumberFormat="1" applyFont="1" applyFill="1" applyBorder="1" applyAlignment="1" applyProtection="1">
      <alignment horizontal="right" vertical="center"/>
      <protection/>
    </xf>
    <xf numFmtId="192" fontId="16" fillId="32" borderId="0" xfId="44" applyNumberFormat="1" applyFont="1" applyFill="1" applyBorder="1" applyAlignment="1" applyProtection="1">
      <alignment vertical="center"/>
      <protection/>
    </xf>
    <xf numFmtId="192" fontId="16" fillId="32" borderId="12" xfId="44" applyNumberFormat="1" applyFont="1" applyFill="1" applyBorder="1" applyAlignment="1" applyProtection="1">
      <alignment vertical="center"/>
      <protection/>
    </xf>
    <xf numFmtId="0" fontId="18" fillId="0" borderId="0" xfId="62" applyNumberFormat="1" applyFont="1" applyFill="1" applyBorder="1" applyAlignment="1" applyProtection="1">
      <alignment vertical="center"/>
      <protection/>
    </xf>
    <xf numFmtId="0" fontId="16" fillId="34" borderId="0" xfId="62" applyNumberFormat="1" applyFont="1" applyFill="1" applyBorder="1" applyAlignment="1" applyProtection="1">
      <alignment vertical="center"/>
      <protection/>
    </xf>
    <xf numFmtId="192" fontId="18" fillId="32" borderId="0" xfId="44" applyNumberFormat="1" applyFont="1" applyFill="1" applyBorder="1" applyAlignment="1" applyProtection="1">
      <alignment horizontal="left" vertical="center"/>
      <protection/>
    </xf>
    <xf numFmtId="192" fontId="16" fillId="32" borderId="10" xfId="44" applyNumberFormat="1" applyFont="1" applyFill="1" applyBorder="1" applyAlignment="1" applyProtection="1">
      <alignment horizontal="right" vertical="center"/>
      <protection/>
    </xf>
    <xf numFmtId="192" fontId="16" fillId="32" borderId="11" xfId="44" applyNumberFormat="1" applyFont="1" applyFill="1" applyBorder="1" applyAlignment="1" applyProtection="1">
      <alignment vertical="center"/>
      <protection/>
    </xf>
    <xf numFmtId="196" fontId="18" fillId="32" borderId="0" xfId="44" applyNumberFormat="1" applyFont="1" applyFill="1" applyBorder="1" applyAlignment="1" applyProtection="1">
      <alignment horizontal="left" vertical="center" wrapText="1"/>
      <protection/>
    </xf>
    <xf numFmtId="192" fontId="16" fillId="32" borderId="10" xfId="44" applyNumberFormat="1" applyFont="1" applyFill="1" applyBorder="1" applyAlignment="1" applyProtection="1">
      <alignment vertical="center"/>
      <protection/>
    </xf>
    <xf numFmtId="192" fontId="16" fillId="32" borderId="13" xfId="44" applyNumberFormat="1" applyFont="1" applyFill="1" applyBorder="1" applyAlignment="1" applyProtection="1">
      <alignment horizontal="right" vertical="center"/>
      <protection/>
    </xf>
    <xf numFmtId="0" fontId="8" fillId="0" borderId="0" xfId="58" applyFont="1">
      <alignment/>
      <protection/>
    </xf>
    <xf numFmtId="0" fontId="13" fillId="34" borderId="0" xfId="62" applyNumberFormat="1" applyFont="1" applyFill="1" applyBorder="1" applyAlignment="1" applyProtection="1">
      <alignment vertical="center"/>
      <protection/>
    </xf>
    <xf numFmtId="192" fontId="22" fillId="32" borderId="0" xfId="44" applyNumberFormat="1" applyFont="1" applyFill="1" applyBorder="1" applyAlignment="1" applyProtection="1">
      <alignment horizontal="center" vertical="center"/>
      <protection/>
    </xf>
    <xf numFmtId="192" fontId="22" fillId="32" borderId="0" xfId="44" applyNumberFormat="1" applyFont="1" applyFill="1" applyBorder="1" applyAlignment="1" applyProtection="1">
      <alignment vertical="center"/>
      <protection/>
    </xf>
    <xf numFmtId="192" fontId="22" fillId="32" borderId="0" xfId="44" applyNumberFormat="1" applyFont="1" applyFill="1" applyBorder="1" applyAlignment="1" applyProtection="1">
      <alignment horizontal="right" vertical="center"/>
      <protection/>
    </xf>
    <xf numFmtId="0" fontId="13" fillId="32" borderId="0" xfId="0" applyFont="1" applyFill="1" applyBorder="1" applyAlignment="1">
      <alignment horizontal="center" vertical="center"/>
    </xf>
    <xf numFmtId="192" fontId="17" fillId="32" borderId="0" xfId="65" applyNumberFormat="1" applyFont="1" applyFill="1" applyBorder="1" applyAlignment="1" applyProtection="1">
      <alignment horizontal="right"/>
      <protection locked="0"/>
    </xf>
    <xf numFmtId="0" fontId="8" fillId="32" borderId="0" xfId="0" applyFont="1" applyFill="1" applyBorder="1" applyAlignment="1">
      <alignment horizontal="center"/>
    </xf>
    <xf numFmtId="0" fontId="8" fillId="34" borderId="0" xfId="62" applyNumberFormat="1" applyFont="1" applyFill="1" applyBorder="1" applyAlignment="1" applyProtection="1">
      <alignment vertical="center"/>
      <protection/>
    </xf>
    <xf numFmtId="0" fontId="18" fillId="34" borderId="0" xfId="62" applyNumberFormat="1" applyFont="1" applyFill="1" applyBorder="1" applyAlignment="1" applyProtection="1">
      <alignment vertical="center"/>
      <protection/>
    </xf>
    <xf numFmtId="192" fontId="17" fillId="32" borderId="0" xfId="44" applyNumberFormat="1" applyFont="1" applyFill="1" applyBorder="1" applyAlignment="1" applyProtection="1">
      <alignment horizontal="right" vertical="center"/>
      <protection/>
    </xf>
    <xf numFmtId="0" fontId="33" fillId="32" borderId="0" xfId="60" applyFont="1" applyFill="1" applyBorder="1" applyAlignment="1">
      <alignment vertical="center"/>
      <protection/>
    </xf>
    <xf numFmtId="0" fontId="26" fillId="32" borderId="0" xfId="62" applyNumberFormat="1" applyFont="1" applyFill="1" applyBorder="1" applyAlignment="1" applyProtection="1">
      <alignment vertical="center"/>
      <protection/>
    </xf>
    <xf numFmtId="192" fontId="17" fillId="32" borderId="0" xfId="44" applyNumberFormat="1" applyFont="1" applyFill="1" applyBorder="1" applyAlignment="1" applyProtection="1">
      <alignment vertical="center"/>
      <protection/>
    </xf>
    <xf numFmtId="0" fontId="8" fillId="34" borderId="0" xfId="58" applyFont="1" applyFill="1" applyProtection="1">
      <alignment/>
      <protection locked="0"/>
    </xf>
    <xf numFmtId="0" fontId="8" fillId="32" borderId="0" xfId="62" applyNumberFormat="1" applyFont="1" applyFill="1" applyBorder="1" applyAlignment="1" applyProtection="1">
      <alignment vertical="center"/>
      <protection/>
    </xf>
    <xf numFmtId="0" fontId="18" fillId="32" borderId="0" xfId="62" applyNumberFormat="1" applyFont="1" applyFill="1" applyBorder="1" applyAlignment="1" applyProtection="1">
      <alignment vertical="center"/>
      <protection/>
    </xf>
    <xf numFmtId="0" fontId="1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0" fontId="18" fillId="32" borderId="0" xfId="62" applyNumberFormat="1" applyFont="1" applyFill="1" applyBorder="1" applyAlignment="1" applyProtection="1">
      <alignment vertical="top"/>
      <protection/>
    </xf>
    <xf numFmtId="0" fontId="8" fillId="34" borderId="0" xfId="62" applyNumberFormat="1" applyFont="1" applyFill="1" applyBorder="1" applyAlignment="1" applyProtection="1">
      <alignment vertical="top"/>
      <protection/>
    </xf>
    <xf numFmtId="0" fontId="8" fillId="32" borderId="0" xfId="58" applyFont="1" applyFill="1" applyBorder="1">
      <alignment/>
      <protection/>
    </xf>
    <xf numFmtId="0" fontId="13" fillId="32" borderId="0" xfId="60" applyFont="1" applyFill="1" applyBorder="1" applyAlignment="1">
      <alignment vertical="center"/>
      <protection/>
    </xf>
    <xf numFmtId="0" fontId="13" fillId="32" borderId="0" xfId="61" applyFont="1" applyFill="1" applyAlignment="1">
      <alignment horizontal="right"/>
      <protection/>
    </xf>
    <xf numFmtId="0" fontId="30" fillId="32" borderId="0" xfId="58" applyFont="1" applyFill="1" applyBorder="1">
      <alignment/>
      <protection/>
    </xf>
    <xf numFmtId="0" fontId="25" fillId="34" borderId="0" xfId="58" applyFont="1" applyFill="1" applyBorder="1">
      <alignment/>
      <protection/>
    </xf>
    <xf numFmtId="0" fontId="34" fillId="34" borderId="0" xfId="58" applyFont="1" applyFill="1">
      <alignment/>
      <protection/>
    </xf>
    <xf numFmtId="0" fontId="24" fillId="34" borderId="0" xfId="62" applyNumberFormat="1" applyFont="1" applyFill="1" applyBorder="1" applyAlignment="1" applyProtection="1">
      <alignment vertical="top"/>
      <protection/>
    </xf>
    <xf numFmtId="0" fontId="35" fillId="34" borderId="0" xfId="58" applyFont="1" applyFill="1" applyBorder="1" applyAlignment="1">
      <alignment horizontal="right"/>
      <protection/>
    </xf>
    <xf numFmtId="0" fontId="29" fillId="34" borderId="0" xfId="58" applyFont="1" applyFill="1" applyBorder="1" applyAlignment="1">
      <alignment horizontal="right"/>
      <protection/>
    </xf>
    <xf numFmtId="192" fontId="13" fillId="34" borderId="0" xfId="42" applyNumberFormat="1" applyFont="1" applyFill="1" applyAlignment="1">
      <alignment/>
    </xf>
    <xf numFmtId="192" fontId="13" fillId="34" borderId="0" xfId="42" applyNumberFormat="1" applyFont="1" applyFill="1" applyBorder="1" applyAlignment="1" applyProtection="1">
      <alignment vertical="top"/>
      <protection/>
    </xf>
    <xf numFmtId="192" fontId="13" fillId="32" borderId="13" xfId="42" applyNumberFormat="1" applyFont="1" applyFill="1" applyBorder="1" applyAlignment="1" applyProtection="1">
      <alignment vertical="center"/>
      <protection/>
    </xf>
    <xf numFmtId="0" fontId="36" fillId="34" borderId="0" xfId="58" applyFont="1" applyFill="1" applyBorder="1" applyAlignment="1">
      <alignment horizontal="right"/>
      <protection/>
    </xf>
    <xf numFmtId="0" fontId="14" fillId="34" borderId="0" xfId="58" applyFont="1" applyFill="1">
      <alignment/>
      <protection/>
    </xf>
    <xf numFmtId="192" fontId="14" fillId="34" borderId="0" xfId="58" applyNumberFormat="1" applyFont="1" applyFill="1">
      <alignment/>
      <protection/>
    </xf>
    <xf numFmtId="0" fontId="17" fillId="32" borderId="0" xfId="65" applyFont="1" applyFill="1" applyBorder="1" applyAlignment="1" applyProtection="1">
      <alignment horizontal="right" vertical="center"/>
      <protection hidden="1"/>
    </xf>
    <xf numFmtId="0" fontId="22" fillId="32" borderId="0" xfId="65" applyNumberFormat="1" applyFont="1" applyFill="1" applyBorder="1" applyAlignment="1" applyProtection="1">
      <alignment horizontal="right" vertical="center"/>
      <protection hidden="1"/>
    </xf>
    <xf numFmtId="0" fontId="23" fillId="34" borderId="0" xfId="62" applyNumberFormat="1" applyFont="1" applyFill="1" applyBorder="1" applyAlignment="1" applyProtection="1">
      <alignment vertical="top"/>
      <protection/>
    </xf>
    <xf numFmtId="0" fontId="18" fillId="34" borderId="0" xfId="62" applyNumberFormat="1" applyFont="1" applyFill="1" applyBorder="1" applyAlignment="1" applyProtection="1">
      <alignment/>
      <protection/>
    </xf>
    <xf numFmtId="0" fontId="8" fillId="32" borderId="0" xfId="58" applyFont="1" applyFill="1">
      <alignment/>
      <protection/>
    </xf>
    <xf numFmtId="0" fontId="12" fillId="32" borderId="0" xfId="58" applyFont="1" applyFill="1">
      <alignment/>
      <protection/>
    </xf>
    <xf numFmtId="0" fontId="12" fillId="32" borderId="0" xfId="58" applyFont="1" applyFill="1" applyBorder="1">
      <alignment/>
      <protection/>
    </xf>
    <xf numFmtId="0" fontId="12" fillId="34" borderId="0" xfId="58" applyFont="1" applyFill="1">
      <alignment/>
      <protection/>
    </xf>
    <xf numFmtId="0" fontId="13" fillId="32" borderId="0" xfId="0" applyFont="1" applyFill="1" applyAlignment="1">
      <alignment horizontal="justify"/>
    </xf>
    <xf numFmtId="0" fontId="8" fillId="32" borderId="0" xfId="0" applyFont="1" applyFill="1" applyAlignment="1">
      <alignment horizontal="center" vertical="top" wrapText="1"/>
    </xf>
    <xf numFmtId="0" fontId="13" fillId="32" borderId="10" xfId="0" applyFont="1" applyFill="1" applyBorder="1" applyAlignment="1">
      <alignment horizontal="right"/>
    </xf>
    <xf numFmtId="0" fontId="13" fillId="32" borderId="0" xfId="0" applyFont="1" applyFill="1" applyBorder="1" applyAlignment="1">
      <alignment horizontal="right"/>
    </xf>
    <xf numFmtId="0" fontId="13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/>
    </xf>
    <xf numFmtId="0" fontId="13" fillId="32" borderId="0" xfId="0" applyFont="1" applyFill="1" applyBorder="1" applyAlignment="1">
      <alignment horizontal="justify"/>
    </xf>
    <xf numFmtId="0" fontId="8" fillId="32" borderId="0" xfId="0" applyFont="1" applyFill="1" applyAlignment="1">
      <alignment horizontal="right" vertical="top" wrapText="1"/>
    </xf>
    <xf numFmtId="192" fontId="8" fillId="32" borderId="0" xfId="42" applyNumberFormat="1" applyFont="1" applyFill="1" applyAlignment="1">
      <alignment horizontal="right"/>
    </xf>
    <xf numFmtId="192" fontId="8" fillId="32" borderId="0" xfId="42" applyNumberFormat="1" applyFont="1" applyFill="1" applyBorder="1" applyAlignment="1">
      <alignment horizontal="right"/>
    </xf>
    <xf numFmtId="192" fontId="8" fillId="32" borderId="0" xfId="42" applyNumberFormat="1" applyFont="1" applyFill="1" applyAlignment="1">
      <alignment/>
    </xf>
    <xf numFmtId="0" fontId="8" fillId="32" borderId="0" xfId="0" applyFont="1" applyFill="1" applyAlignment="1">
      <alignment/>
    </xf>
    <xf numFmtId="192" fontId="13" fillId="32" borderId="13" xfId="42" applyNumberFormat="1" applyFont="1" applyFill="1" applyBorder="1" applyAlignment="1">
      <alignment horizontal="right"/>
    </xf>
    <xf numFmtId="192" fontId="13" fillId="32" borderId="0" xfId="42" applyNumberFormat="1" applyFont="1" applyFill="1" applyBorder="1" applyAlignment="1">
      <alignment horizontal="right"/>
    </xf>
    <xf numFmtId="192" fontId="8" fillId="32" borderId="0" xfId="42" applyNumberFormat="1" applyFont="1" applyFill="1" applyBorder="1" applyAlignment="1">
      <alignment/>
    </xf>
    <xf numFmtId="0" fontId="13" fillId="32" borderId="0" xfId="0" applyFont="1" applyFill="1" applyBorder="1" applyAlignment="1">
      <alignment horizontal="right" vertical="top" wrapText="1"/>
    </xf>
    <xf numFmtId="0" fontId="8" fillId="32" borderId="0" xfId="0" applyFont="1" applyFill="1" applyAlignment="1">
      <alignment horizontal="justify" vertical="top" wrapText="1"/>
    </xf>
    <xf numFmtId="192" fontId="35" fillId="32" borderId="13" xfId="42" applyNumberFormat="1" applyFont="1" applyFill="1" applyBorder="1" applyAlignment="1">
      <alignment horizontal="right" vertical="top" wrapText="1"/>
    </xf>
    <xf numFmtId="192" fontId="35" fillId="32" borderId="0" xfId="42" applyNumberFormat="1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left" vertical="top" wrapText="1"/>
    </xf>
    <xf numFmtId="192" fontId="37" fillId="32" borderId="0" xfId="42" applyNumberFormat="1" applyFont="1" applyFill="1" applyAlignment="1">
      <alignment horizontal="right" wrapText="1"/>
    </xf>
    <xf numFmtId="192" fontId="37" fillId="32" borderId="0" xfId="42" applyNumberFormat="1" applyFont="1" applyFill="1" applyBorder="1" applyAlignment="1">
      <alignment horizontal="right" wrapText="1"/>
    </xf>
    <xf numFmtId="0" fontId="16" fillId="32" borderId="0" xfId="65" applyFont="1" applyFill="1" applyBorder="1" applyAlignment="1" applyProtection="1">
      <alignment horizontal="center" vertical="center" wrapText="1"/>
      <protection hidden="1"/>
    </xf>
    <xf numFmtId="0" fontId="39" fillId="32" borderId="0" xfId="0" applyFont="1" applyFill="1" applyBorder="1" applyAlignment="1">
      <alignment horizontal="center" vertical="center"/>
    </xf>
    <xf numFmtId="192" fontId="35" fillId="32" borderId="13" xfId="42" applyNumberFormat="1" applyFont="1" applyFill="1" applyBorder="1" applyAlignment="1">
      <alignment horizontal="right" wrapText="1"/>
    </xf>
    <xf numFmtId="192" fontId="35" fillId="32" borderId="0" xfId="42" applyNumberFormat="1" applyFont="1" applyFill="1" applyBorder="1" applyAlignment="1">
      <alignment horizontal="right" wrapText="1"/>
    </xf>
    <xf numFmtId="188" fontId="16" fillId="34" borderId="10" xfId="0" applyNumberFormat="1" applyFont="1" applyFill="1" applyBorder="1" applyAlignment="1">
      <alignment horizontal="right"/>
    </xf>
    <xf numFmtId="192" fontId="36" fillId="34" borderId="12" xfId="58" applyNumberFormat="1" applyFont="1" applyFill="1" applyBorder="1">
      <alignment/>
      <protection/>
    </xf>
    <xf numFmtId="0" fontId="36" fillId="34" borderId="0" xfId="58" applyFont="1" applyFill="1">
      <alignment/>
      <protection/>
    </xf>
    <xf numFmtId="43" fontId="8" fillId="34" borderId="0" xfId="58" applyNumberFormat="1" applyFont="1" applyFill="1">
      <alignment/>
      <protection/>
    </xf>
    <xf numFmtId="192" fontId="8" fillId="34" borderId="0" xfId="42" applyNumberFormat="1" applyFont="1" applyFill="1" applyAlignment="1">
      <alignment/>
    </xf>
    <xf numFmtId="0" fontId="13" fillId="32" borderId="0" xfId="58" applyFont="1" applyFill="1">
      <alignment/>
      <protection/>
    </xf>
    <xf numFmtId="0" fontId="13" fillId="32" borderId="12" xfId="0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13" fillId="32" borderId="0" xfId="0" applyFont="1" applyFill="1" applyAlignment="1">
      <alignment horizontal="right" wrapText="1"/>
    </xf>
    <xf numFmtId="0" fontId="13" fillId="32" borderId="10" xfId="0" applyFont="1" applyFill="1" applyBorder="1" applyAlignment="1">
      <alignment horizontal="right" wrapText="1"/>
    </xf>
    <xf numFmtId="0" fontId="13" fillId="34" borderId="0" xfId="58" applyFont="1" applyFill="1">
      <alignment/>
      <protection/>
    </xf>
    <xf numFmtId="192" fontId="8" fillId="32" borderId="0" xfId="42" applyNumberFormat="1" applyFont="1" applyFill="1" applyAlignment="1">
      <alignment horizontal="justify"/>
    </xf>
    <xf numFmtId="192" fontId="8" fillId="32" borderId="0" xfId="42" applyNumberFormat="1" applyFont="1" applyFill="1" applyBorder="1" applyAlignment="1">
      <alignment horizontal="justify"/>
    </xf>
    <xf numFmtId="0" fontId="34" fillId="32" borderId="0" xfId="0" applyFont="1" applyFill="1" applyAlignment="1">
      <alignment horizontal="justify"/>
    </xf>
    <xf numFmtId="192" fontId="37" fillId="32" borderId="0" xfId="42" applyNumberFormat="1" applyFont="1" applyFill="1" applyAlignment="1">
      <alignment horizontal="right"/>
    </xf>
    <xf numFmtId="192" fontId="37" fillId="32" borderId="0" xfId="42" applyNumberFormat="1" applyFont="1" applyFill="1" applyBorder="1" applyAlignment="1">
      <alignment horizontal="right"/>
    </xf>
    <xf numFmtId="192" fontId="37" fillId="32" borderId="10" xfId="42" applyNumberFormat="1" applyFont="1" applyFill="1" applyBorder="1" applyAlignment="1">
      <alignment horizontal="right"/>
    </xf>
    <xf numFmtId="192" fontId="35" fillId="32" borderId="12" xfId="42" applyNumberFormat="1" applyFont="1" applyFill="1" applyBorder="1" applyAlignment="1">
      <alignment horizontal="right"/>
    </xf>
    <xf numFmtId="192" fontId="35" fillId="32" borderId="0" xfId="42" applyNumberFormat="1" applyFont="1" applyFill="1" applyBorder="1" applyAlignment="1">
      <alignment horizontal="right"/>
    </xf>
    <xf numFmtId="192" fontId="35" fillId="32" borderId="0" xfId="42" applyNumberFormat="1" applyFont="1" applyFill="1" applyAlignment="1">
      <alignment horizontal="right"/>
    </xf>
    <xf numFmtId="192" fontId="35" fillId="32" borderId="13" xfId="42" applyNumberFormat="1" applyFont="1" applyFill="1" applyBorder="1" applyAlignment="1">
      <alignment horizontal="right"/>
    </xf>
    <xf numFmtId="192" fontId="13" fillId="32" borderId="0" xfId="42" applyNumberFormat="1" applyFont="1" applyFill="1" applyAlignment="1">
      <alignment/>
    </xf>
    <xf numFmtId="0" fontId="13" fillId="34" borderId="12" xfId="58" applyFont="1" applyFill="1" applyBorder="1">
      <alignment/>
      <protection/>
    </xf>
    <xf numFmtId="0" fontId="8" fillId="34" borderId="12" xfId="58" applyFont="1" applyFill="1" applyBorder="1">
      <alignment/>
      <protection/>
    </xf>
    <xf numFmtId="192" fontId="35" fillId="34" borderId="12" xfId="42" applyNumberFormat="1" applyFont="1" applyFill="1" applyBorder="1" applyAlignment="1">
      <alignment horizontal="right"/>
    </xf>
    <xf numFmtId="0" fontId="36" fillId="34" borderId="12" xfId="58" applyFont="1" applyFill="1" applyBorder="1">
      <alignment/>
      <protection/>
    </xf>
    <xf numFmtId="0" fontId="13" fillId="32" borderId="0" xfId="0" applyFont="1" applyFill="1" applyBorder="1" applyAlignment="1">
      <alignment horizontal="center" vertical="center" wrapText="1"/>
    </xf>
    <xf numFmtId="192" fontId="14" fillId="34" borderId="12" xfId="58" applyNumberFormat="1" applyFont="1" applyFill="1" applyBorder="1">
      <alignment/>
      <protection/>
    </xf>
    <xf numFmtId="0" fontId="14" fillId="34" borderId="12" xfId="58" applyFont="1" applyFill="1" applyBorder="1">
      <alignment/>
      <protection/>
    </xf>
    <xf numFmtId="0" fontId="8" fillId="34" borderId="0" xfId="58" applyFont="1" applyFill="1" applyBorder="1">
      <alignment/>
      <protection/>
    </xf>
    <xf numFmtId="0" fontId="12" fillId="32" borderId="0" xfId="65" applyFont="1" applyFill="1" applyBorder="1" applyAlignment="1" applyProtection="1">
      <alignment horizontal="left" vertical="center" wrapText="1"/>
      <protection/>
    </xf>
    <xf numFmtId="49" fontId="12" fillId="32" borderId="0" xfId="65" applyNumberFormat="1" applyFont="1" applyFill="1" applyBorder="1" applyAlignment="1" applyProtection="1">
      <alignment horizontal="left" vertical="center" wrapText="1"/>
      <protection/>
    </xf>
    <xf numFmtId="0" fontId="18" fillId="32" borderId="0" xfId="65" applyFont="1" applyFill="1" applyBorder="1" applyAlignment="1" applyProtection="1">
      <alignment horizontal="left" vertical="center" wrapText="1"/>
      <protection/>
    </xf>
    <xf numFmtId="0" fontId="31" fillId="32" borderId="0" xfId="54" applyFont="1" applyFill="1" applyAlignment="1" applyProtection="1">
      <alignment/>
      <protection/>
    </xf>
    <xf numFmtId="49" fontId="12" fillId="32" borderId="0" xfId="65" applyNumberFormat="1" applyFont="1" applyFill="1" applyBorder="1" applyAlignment="1" applyProtection="1">
      <alignment horizontal="center" vertical="center" wrapText="1"/>
      <protection/>
    </xf>
    <xf numFmtId="0" fontId="11" fillId="32" borderId="0" xfId="65" applyFont="1" applyFill="1" applyBorder="1" applyAlignment="1" applyProtection="1">
      <alignment horizontal="left" vertical="center" wrapText="1"/>
      <protection/>
    </xf>
    <xf numFmtId="0" fontId="12" fillId="32" borderId="10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11" fillId="32" borderId="0" xfId="65" applyFont="1" applyFill="1" applyBorder="1" applyAlignment="1" applyProtection="1">
      <alignment horizontal="left" vertical="center" wrapText="1"/>
      <protection locked="0"/>
    </xf>
    <xf numFmtId="0" fontId="39" fillId="32" borderId="0" xfId="0" applyFont="1" applyFill="1" applyBorder="1" applyAlignment="1">
      <alignment/>
    </xf>
    <xf numFmtId="0" fontId="40" fillId="32" borderId="12" xfId="0" applyFont="1" applyFill="1" applyBorder="1" applyAlignment="1">
      <alignment horizontal="right"/>
    </xf>
    <xf numFmtId="192" fontId="39" fillId="32" borderId="12" xfId="42" applyNumberFormat="1" applyFont="1" applyFill="1" applyBorder="1" applyAlignment="1" applyProtection="1">
      <alignment horizontal="right" vertical="center" wrapText="1"/>
      <protection locked="0"/>
    </xf>
    <xf numFmtId="192" fontId="39" fillId="32" borderId="0" xfId="42" applyNumberFormat="1" applyFont="1" applyFill="1" applyBorder="1" applyAlignment="1" applyProtection="1">
      <alignment horizontal="right" vertical="center" wrapText="1"/>
      <protection locked="0"/>
    </xf>
    <xf numFmtId="192" fontId="39" fillId="32" borderId="12" xfId="42" applyNumberFormat="1" applyFont="1" applyFill="1" applyBorder="1" applyAlignment="1">
      <alignment horizontal="right"/>
    </xf>
    <xf numFmtId="192" fontId="39" fillId="32" borderId="0" xfId="42" applyNumberFormat="1" applyFont="1" applyFill="1" applyBorder="1" applyAlignment="1">
      <alignment horizontal="right"/>
    </xf>
    <xf numFmtId="0" fontId="16" fillId="32" borderId="0" xfId="65" applyFont="1" applyFill="1" applyBorder="1" applyAlignment="1" applyProtection="1">
      <alignment horizontal="left" vertical="center" wrapText="1"/>
      <protection/>
    </xf>
    <xf numFmtId="0" fontId="38" fillId="32" borderId="0" xfId="0" applyFont="1" applyFill="1" applyBorder="1" applyAlignment="1">
      <alignment horizontal="right"/>
    </xf>
    <xf numFmtId="192" fontId="38" fillId="32" borderId="0" xfId="42" applyNumberFormat="1" applyFont="1" applyFill="1" applyBorder="1" applyAlignment="1">
      <alignment/>
    </xf>
    <xf numFmtId="192" fontId="38" fillId="32" borderId="0" xfId="42" applyNumberFormat="1" applyFont="1" applyFill="1" applyBorder="1" applyAlignment="1" applyProtection="1">
      <alignment horizontal="right" vertical="center" wrapText="1"/>
      <protection/>
    </xf>
    <xf numFmtId="192" fontId="38" fillId="32" borderId="0" xfId="42" applyNumberFormat="1" applyFont="1" applyFill="1" applyBorder="1" applyAlignment="1">
      <alignment horizontal="right"/>
    </xf>
    <xf numFmtId="192" fontId="39" fillId="32" borderId="0" xfId="42" applyNumberFormat="1" applyFont="1" applyFill="1" applyBorder="1" applyAlignment="1" applyProtection="1">
      <alignment horizontal="right" vertical="center" wrapText="1"/>
      <protection/>
    </xf>
    <xf numFmtId="0" fontId="16" fillId="32" borderId="0" xfId="0" applyFont="1" applyFill="1" applyBorder="1" applyAlignment="1">
      <alignment horizontal="left"/>
    </xf>
    <xf numFmtId="192" fontId="39" fillId="32" borderId="12" xfId="0" applyNumberFormat="1" applyFont="1" applyFill="1" applyBorder="1" applyAlignment="1">
      <alignment horizontal="right"/>
    </xf>
    <xf numFmtId="192" fontId="39" fillId="32" borderId="12" xfId="0" applyNumberFormat="1" applyFont="1" applyFill="1" applyBorder="1" applyAlignment="1">
      <alignment/>
    </xf>
    <xf numFmtId="192" fontId="39" fillId="32" borderId="0" xfId="0" applyNumberFormat="1" applyFont="1" applyFill="1" applyBorder="1" applyAlignment="1">
      <alignment/>
    </xf>
    <xf numFmtId="192" fontId="39" fillId="32" borderId="0" xfId="42" applyNumberFormat="1" applyFont="1" applyFill="1" applyBorder="1" applyAlignment="1">
      <alignment/>
    </xf>
    <xf numFmtId="0" fontId="39" fillId="32" borderId="12" xfId="0" applyFont="1" applyFill="1" applyBorder="1" applyAlignment="1">
      <alignment/>
    </xf>
    <xf numFmtId="192" fontId="39" fillId="32" borderId="12" xfId="42" applyNumberFormat="1" applyFont="1" applyFill="1" applyBorder="1" applyAlignment="1">
      <alignment/>
    </xf>
    <xf numFmtId="0" fontId="16" fillId="32" borderId="0" xfId="65" applyFont="1" applyFill="1" applyBorder="1" applyAlignment="1" applyProtection="1">
      <alignment horizontal="left" vertical="center" wrapText="1"/>
      <protection hidden="1"/>
    </xf>
    <xf numFmtId="0" fontId="41" fillId="32" borderId="0" xfId="0" applyFont="1" applyFill="1" applyBorder="1" applyAlignment="1">
      <alignment/>
    </xf>
    <xf numFmtId="0" fontId="39" fillId="32" borderId="0" xfId="0" applyNumberFormat="1" applyFont="1" applyFill="1" applyBorder="1" applyAlignment="1">
      <alignment horizontal="left" vertical="distributed"/>
    </xf>
    <xf numFmtId="192" fontId="38" fillId="32" borderId="0" xfId="65" applyNumberFormat="1" applyFont="1" applyFill="1" applyBorder="1" applyAlignment="1" applyProtection="1">
      <alignment horizontal="left" vertical="center" wrapText="1"/>
      <protection/>
    </xf>
    <xf numFmtId="0" fontId="38" fillId="32" borderId="10" xfId="65" applyFont="1" applyFill="1" applyBorder="1" applyAlignment="1" applyProtection="1">
      <alignment horizontal="left" vertical="center" wrapText="1"/>
      <protection/>
    </xf>
    <xf numFmtId="0" fontId="42" fillId="32" borderId="10" xfId="65" applyFont="1" applyFill="1" applyBorder="1" applyAlignment="1" applyProtection="1">
      <alignment horizontal="left" vertical="center" wrapText="1"/>
      <protection/>
    </xf>
    <xf numFmtId="0" fontId="38" fillId="32" borderId="0" xfId="65" applyFont="1" applyFill="1" applyBorder="1" applyAlignment="1" applyProtection="1">
      <alignment horizontal="left" vertical="center" wrapText="1"/>
      <protection/>
    </xf>
    <xf numFmtId="192" fontId="38" fillId="32" borderId="0" xfId="42" applyNumberFormat="1" applyFont="1" applyFill="1" applyBorder="1" applyAlignment="1">
      <alignment horizontal="left"/>
    </xf>
    <xf numFmtId="192" fontId="42" fillId="32" borderId="0" xfId="65" applyNumberFormat="1" applyFont="1" applyFill="1" applyBorder="1" applyAlignment="1" applyProtection="1">
      <alignment horizontal="left" vertical="center" wrapText="1"/>
      <protection/>
    </xf>
    <xf numFmtId="49" fontId="38" fillId="32" borderId="0" xfId="65" applyNumberFormat="1" applyFont="1" applyFill="1" applyBorder="1" applyAlignment="1" applyProtection="1">
      <alignment horizontal="left" vertical="center" wrapText="1"/>
      <protection hidden="1"/>
    </xf>
    <xf numFmtId="0" fontId="38" fillId="32" borderId="0" xfId="0" applyFont="1" applyFill="1" applyAlignment="1">
      <alignment/>
    </xf>
    <xf numFmtId="0" fontId="38" fillId="32" borderId="0" xfId="65" applyFont="1" applyFill="1" applyBorder="1" applyAlignment="1" applyProtection="1">
      <alignment horizontal="left" vertical="center" wrapText="1"/>
      <protection hidden="1"/>
    </xf>
    <xf numFmtId="192" fontId="43" fillId="32" borderId="0" xfId="65" applyNumberFormat="1" applyFont="1" applyFill="1" applyBorder="1" applyAlignment="1" applyProtection="1">
      <alignment wrapText="1"/>
      <protection locked="0"/>
    </xf>
    <xf numFmtId="49" fontId="18" fillId="32" borderId="0" xfId="65" applyNumberFormat="1" applyFont="1" applyFill="1" applyBorder="1" applyAlignment="1" applyProtection="1">
      <alignment horizontal="left" vertical="center" wrapText="1"/>
      <protection hidden="1"/>
    </xf>
    <xf numFmtId="0" fontId="18" fillId="32" borderId="0" xfId="65" applyFont="1" applyFill="1" applyBorder="1" applyAlignment="1" applyProtection="1">
      <alignment horizontal="left" vertical="center" wrapText="1"/>
      <protection hidden="1"/>
    </xf>
    <xf numFmtId="192" fontId="26" fillId="32" borderId="0" xfId="65" applyNumberFormat="1" applyFont="1" applyFill="1" applyBorder="1" applyAlignment="1" applyProtection="1">
      <alignment wrapText="1"/>
      <protection locked="0"/>
    </xf>
    <xf numFmtId="49" fontId="18" fillId="32" borderId="0" xfId="65" applyNumberFormat="1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Border="1" applyAlignment="1">
      <alignment horizontal="right"/>
    </xf>
    <xf numFmtId="0" fontId="18" fillId="32" borderId="0" xfId="65" applyFont="1" applyFill="1" applyBorder="1" applyProtection="1">
      <alignment/>
      <protection/>
    </xf>
    <xf numFmtId="49" fontId="22" fillId="32" borderId="0" xfId="65" applyNumberFormat="1" applyFont="1" applyFill="1" applyBorder="1" applyAlignment="1" applyProtection="1">
      <alignment horizontal="center" vertical="center"/>
      <protection hidden="1"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0" fontId="22" fillId="32" borderId="0" xfId="65" applyFont="1" applyFill="1" applyBorder="1" applyAlignment="1" applyProtection="1">
      <alignment horizontal="left" vertical="center" wrapText="1"/>
      <protection hidden="1"/>
    </xf>
    <xf numFmtId="192" fontId="22" fillId="32" borderId="0" xfId="65" applyNumberFormat="1" applyFont="1" applyFill="1" applyBorder="1" applyAlignment="1" applyProtection="1">
      <alignment/>
      <protection hidden="1"/>
    </xf>
    <xf numFmtId="192" fontId="26" fillId="32" borderId="0" xfId="65" applyNumberFormat="1" applyFont="1" applyFill="1" applyBorder="1" applyAlignment="1" applyProtection="1">
      <alignment/>
      <protection locked="0"/>
    </xf>
    <xf numFmtId="49" fontId="18" fillId="32" borderId="0" xfId="65" applyNumberFormat="1" applyFont="1" applyFill="1" applyBorder="1" applyAlignment="1" applyProtection="1">
      <alignment horizontal="center" vertical="center" wrapText="1"/>
      <protection hidden="1"/>
    </xf>
    <xf numFmtId="0" fontId="23" fillId="32" borderId="0" xfId="65" applyFont="1" applyFill="1" applyBorder="1" applyAlignment="1" applyProtection="1">
      <alignment horizontal="left" vertical="center" wrapText="1"/>
      <protection/>
    </xf>
    <xf numFmtId="0" fontId="23" fillId="32" borderId="0" xfId="65" applyFont="1" applyFill="1" applyBorder="1" applyProtection="1">
      <alignment/>
      <protection/>
    </xf>
    <xf numFmtId="192" fontId="23" fillId="32" borderId="0" xfId="65" applyNumberFormat="1" applyFont="1" applyFill="1" applyBorder="1" applyAlignment="1" applyProtection="1">
      <alignment/>
      <protection locked="0"/>
    </xf>
    <xf numFmtId="49" fontId="16" fillId="32" borderId="0" xfId="65" applyNumberFormat="1" applyFont="1" applyFill="1" applyBorder="1" applyAlignment="1" applyProtection="1">
      <alignment horizontal="center" vertical="center"/>
      <protection hidden="1"/>
    </xf>
    <xf numFmtId="192" fontId="18" fillId="32" borderId="0" xfId="65" applyNumberFormat="1" applyFont="1" applyFill="1" applyBorder="1" applyAlignment="1" applyProtection="1">
      <alignment/>
      <protection hidden="1"/>
    </xf>
    <xf numFmtId="0" fontId="18" fillId="32" borderId="0" xfId="65" applyFont="1" applyFill="1" applyBorder="1" applyProtection="1">
      <alignment/>
      <protection hidden="1"/>
    </xf>
    <xf numFmtId="192" fontId="16" fillId="32" borderId="0" xfId="65" applyNumberFormat="1" applyFont="1" applyFill="1" applyBorder="1" applyAlignment="1" applyProtection="1">
      <alignment/>
      <protection hidden="1"/>
    </xf>
    <xf numFmtId="0" fontId="16" fillId="32" borderId="0" xfId="65" applyFont="1" applyFill="1" applyBorder="1" applyProtection="1">
      <alignment/>
      <protection hidden="1"/>
    </xf>
    <xf numFmtId="0" fontId="16" fillId="32" borderId="0" xfId="65" applyFont="1" applyFill="1" applyBorder="1" applyAlignment="1" applyProtection="1">
      <alignment vertical="center" wrapText="1"/>
      <protection hidden="1"/>
    </xf>
    <xf numFmtId="0" fontId="16" fillId="32" borderId="0" xfId="65" applyFont="1" applyFill="1" applyBorder="1" applyAlignment="1" applyProtection="1">
      <alignment horizontal="left" vertical="center"/>
      <protection hidden="1"/>
    </xf>
    <xf numFmtId="0" fontId="16" fillId="32" borderId="0" xfId="65" applyFont="1" applyFill="1" applyBorder="1" applyAlignment="1" applyProtection="1">
      <alignment vertical="center"/>
      <protection hidden="1"/>
    </xf>
    <xf numFmtId="49" fontId="18" fillId="32" borderId="0" xfId="65" applyNumberFormat="1" applyFont="1" applyFill="1" applyBorder="1" applyProtection="1">
      <alignment/>
      <protection hidden="1"/>
    </xf>
    <xf numFmtId="188" fontId="8" fillId="32" borderId="0" xfId="58" applyNumberFormat="1" applyFont="1" applyFill="1" applyBorder="1" applyAlignment="1">
      <alignment horizontal="center"/>
      <protection/>
    </xf>
    <xf numFmtId="0" fontId="18" fillId="32" borderId="0" xfId="65" applyFont="1" applyFill="1" applyBorder="1" applyAlignment="1" applyProtection="1">
      <alignment vertical="center" wrapText="1"/>
      <protection hidden="1"/>
    </xf>
    <xf numFmtId="49" fontId="18" fillId="32" borderId="0" xfId="65" applyNumberFormat="1" applyFont="1" applyFill="1" applyBorder="1" applyAlignment="1" applyProtection="1">
      <alignment/>
      <protection hidden="1"/>
    </xf>
    <xf numFmtId="0" fontId="18" fillId="32" borderId="0" xfId="65" applyFont="1" applyFill="1" applyBorder="1" applyAlignment="1" applyProtection="1">
      <alignment horizontal="left" vertical="center"/>
      <protection/>
    </xf>
    <xf numFmtId="0" fontId="18" fillId="32" borderId="0" xfId="65" applyFont="1" applyFill="1" applyBorder="1" applyAlignment="1" applyProtection="1">
      <alignment vertical="center"/>
      <protection hidden="1"/>
    </xf>
    <xf numFmtId="0" fontId="18" fillId="32" borderId="0" xfId="65" applyFont="1" applyFill="1" applyBorder="1" applyAlignment="1" applyProtection="1">
      <alignment/>
      <protection/>
    </xf>
    <xf numFmtId="0" fontId="16" fillId="32" borderId="0" xfId="65" applyNumberFormat="1" applyFont="1" applyFill="1" applyBorder="1" applyAlignment="1" applyProtection="1">
      <alignment/>
      <protection hidden="1"/>
    </xf>
    <xf numFmtId="49" fontId="18" fillId="32" borderId="0" xfId="65" applyNumberFormat="1" applyFont="1" applyFill="1" applyBorder="1" applyProtection="1">
      <alignment/>
      <protection/>
    </xf>
    <xf numFmtId="0" fontId="18" fillId="32" borderId="0" xfId="65" applyFont="1" applyFill="1" applyBorder="1" applyAlignment="1" applyProtection="1">
      <alignment vertical="center" wrapText="1"/>
      <protection/>
    </xf>
    <xf numFmtId="0" fontId="18" fillId="32" borderId="0" xfId="59" applyFont="1" applyFill="1" applyBorder="1" applyProtection="1">
      <alignment/>
      <protection/>
    </xf>
    <xf numFmtId="49" fontId="18" fillId="32" borderId="0" xfId="65" applyNumberFormat="1" applyFont="1" applyFill="1" applyBorder="1" applyAlignment="1" applyProtection="1">
      <alignment horizontal="left" vertical="center" wrapText="1"/>
      <protection/>
    </xf>
    <xf numFmtId="0" fontId="44" fillId="32" borderId="0" xfId="65" applyFont="1" applyFill="1" applyBorder="1" applyAlignment="1" applyProtection="1">
      <alignment horizontal="left" vertical="center" wrapText="1"/>
      <protection/>
    </xf>
    <xf numFmtId="0" fontId="12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right"/>
    </xf>
    <xf numFmtId="0" fontId="45" fillId="32" borderId="0" xfId="0" applyFont="1" applyFill="1" applyBorder="1" applyAlignment="1">
      <alignment/>
    </xf>
    <xf numFmtId="192" fontId="39" fillId="32" borderId="0" xfId="0" applyNumberFormat="1" applyFont="1" applyFill="1" applyBorder="1" applyAlignment="1">
      <alignment horizontal="right"/>
    </xf>
    <xf numFmtId="192" fontId="8" fillId="32" borderId="12" xfId="42" applyNumberFormat="1" applyFont="1" applyFill="1" applyBorder="1" applyAlignment="1">
      <alignment/>
    </xf>
    <xf numFmtId="0" fontId="18" fillId="32" borderId="10" xfId="65" applyFont="1" applyFill="1" applyBorder="1" applyAlignment="1" applyProtection="1">
      <alignment horizontal="left" vertical="center" wrapText="1"/>
      <protection/>
    </xf>
    <xf numFmtId="0" fontId="23" fillId="32" borderId="10" xfId="65" applyFont="1" applyFill="1" applyBorder="1" applyAlignment="1" applyProtection="1">
      <alignment horizontal="left" vertical="center" wrapText="1"/>
      <protection/>
    </xf>
    <xf numFmtId="192" fontId="18" fillId="32" borderId="0" xfId="42" applyNumberFormat="1" applyFont="1" applyFill="1" applyBorder="1" applyAlignment="1" applyProtection="1">
      <alignment horizontal="left" vertical="center" wrapText="1"/>
      <protection/>
    </xf>
    <xf numFmtId="192" fontId="23" fillId="32" borderId="0" xfId="65" applyNumberFormat="1" applyFont="1" applyFill="1" applyBorder="1" applyAlignment="1" applyProtection="1">
      <alignment horizontal="left" vertical="center" wrapText="1"/>
      <protection/>
    </xf>
    <xf numFmtId="0" fontId="25" fillId="32" borderId="0" xfId="0" applyFont="1" applyFill="1" applyBorder="1" applyAlignment="1">
      <alignment/>
    </xf>
    <xf numFmtId="0" fontId="13" fillId="32" borderId="0" xfId="65" applyFont="1" applyFill="1" applyBorder="1" applyAlignment="1" applyProtection="1">
      <alignment horizontal="left" vertical="center" wrapText="1"/>
      <protection/>
    </xf>
    <xf numFmtId="0" fontId="30" fillId="32" borderId="0" xfId="65" applyFont="1" applyFill="1" applyBorder="1" applyAlignment="1" applyProtection="1">
      <alignment horizontal="left" vertical="center" wrapText="1"/>
      <protection locked="0"/>
    </xf>
    <xf numFmtId="0" fontId="8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right"/>
    </xf>
    <xf numFmtId="192" fontId="8" fillId="32" borderId="12" xfId="42" applyNumberFormat="1" applyFont="1" applyFill="1" applyBorder="1" applyAlignment="1" applyProtection="1">
      <alignment horizontal="right" vertical="center" wrapText="1"/>
      <protection locked="0"/>
    </xf>
    <xf numFmtId="192" fontId="8" fillId="32" borderId="12" xfId="42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192" fontId="8" fillId="32" borderId="0" xfId="42" applyNumberFormat="1" applyFont="1" applyFill="1" applyBorder="1" applyAlignment="1" applyProtection="1">
      <alignment horizontal="right" vertical="center" wrapText="1"/>
      <protection/>
    </xf>
    <xf numFmtId="192" fontId="8" fillId="32" borderId="12" xfId="0" applyNumberFormat="1" applyFont="1" applyFill="1" applyBorder="1" applyAlignment="1">
      <alignment horizontal="right"/>
    </xf>
    <xf numFmtId="192" fontId="8" fillId="32" borderId="12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192" fontId="13" fillId="32" borderId="0" xfId="42" applyNumberFormat="1" applyFont="1" applyFill="1" applyBorder="1" applyAlignment="1">
      <alignment/>
    </xf>
    <xf numFmtId="0" fontId="13" fillId="32" borderId="12" xfId="0" applyNumberFormat="1" applyFont="1" applyFill="1" applyBorder="1" applyAlignment="1">
      <alignment horizontal="left" vertical="distributed"/>
    </xf>
    <xf numFmtId="192" fontId="13" fillId="32" borderId="12" xfId="0" applyNumberFormat="1" applyFont="1" applyFill="1" applyBorder="1" applyAlignment="1">
      <alignment/>
    </xf>
    <xf numFmtId="192" fontId="13" fillId="32" borderId="12" xfId="42" applyNumberFormat="1" applyFont="1" applyFill="1" applyBorder="1" applyAlignment="1">
      <alignment/>
    </xf>
    <xf numFmtId="192" fontId="13" fillId="32" borderId="12" xfId="42" applyNumberFormat="1" applyFont="1" applyFill="1" applyBorder="1" applyAlignment="1">
      <alignment horizontal="right"/>
    </xf>
    <xf numFmtId="0" fontId="12" fillId="32" borderId="0" xfId="58" applyFont="1" applyFill="1" applyBorder="1" applyAlignment="1">
      <alignment horizontal="center"/>
      <protection/>
    </xf>
    <xf numFmtId="194" fontId="13" fillId="32" borderId="10" xfId="58" applyNumberFormat="1" applyFont="1" applyFill="1" applyBorder="1" applyAlignment="1">
      <alignment horizontal="center"/>
      <protection/>
    </xf>
    <xf numFmtId="194" fontId="13" fillId="32" borderId="0" xfId="58" applyNumberFormat="1" applyFont="1" applyFill="1" applyBorder="1" applyAlignment="1">
      <alignment horizontal="center"/>
      <protection/>
    </xf>
    <xf numFmtId="14" fontId="13" fillId="32" borderId="10" xfId="58" applyNumberFormat="1" applyFont="1" applyFill="1" applyBorder="1" applyAlignment="1">
      <alignment horizontal="center"/>
      <protection/>
    </xf>
    <xf numFmtId="188" fontId="13" fillId="32" borderId="0" xfId="58" applyNumberFormat="1" applyFont="1" applyFill="1" applyBorder="1">
      <alignment/>
      <protection/>
    </xf>
    <xf numFmtId="188" fontId="8" fillId="32" borderId="0" xfId="58" applyNumberFormat="1" applyFont="1" applyFill="1" applyBorder="1">
      <alignment/>
      <protection/>
    </xf>
    <xf numFmtId="0" fontId="8" fillId="32" borderId="0" xfId="58" applyFont="1" applyFill="1" applyAlignment="1">
      <alignment wrapText="1"/>
      <protection/>
    </xf>
    <xf numFmtId="188" fontId="8" fillId="32" borderId="0" xfId="58" applyNumberFormat="1" applyFont="1" applyFill="1" applyBorder="1" applyAlignment="1">
      <alignment wrapText="1"/>
      <protection/>
    </xf>
    <xf numFmtId="188" fontId="13" fillId="32" borderId="12" xfId="58" applyNumberFormat="1" applyFont="1" applyFill="1" applyBorder="1">
      <alignment/>
      <protection/>
    </xf>
    <xf numFmtId="192" fontId="8" fillId="32" borderId="0" xfId="58" applyNumberFormat="1" applyFont="1" applyFill="1">
      <alignment/>
      <protection/>
    </xf>
    <xf numFmtId="188" fontId="13" fillId="32" borderId="13" xfId="58" applyNumberFormat="1" applyFont="1" applyFill="1" applyBorder="1">
      <alignment/>
      <protection/>
    </xf>
    <xf numFmtId="0" fontId="37" fillId="32" borderId="0" xfId="58" applyFont="1" applyFill="1">
      <alignment/>
      <protection/>
    </xf>
    <xf numFmtId="192" fontId="37" fillId="32" borderId="0" xfId="42" applyNumberFormat="1" applyFont="1" applyFill="1" applyAlignment="1">
      <alignment/>
    </xf>
    <xf numFmtId="192" fontId="37" fillId="32" borderId="0" xfId="42" applyNumberFormat="1" applyFont="1" applyFill="1" applyBorder="1" applyAlignment="1">
      <alignment/>
    </xf>
    <xf numFmtId="0" fontId="14" fillId="32" borderId="0" xfId="58" applyFont="1" applyFill="1">
      <alignment/>
      <protection/>
    </xf>
    <xf numFmtId="192" fontId="14" fillId="32" borderId="0" xfId="42" applyNumberFormat="1" applyFont="1" applyFill="1" applyAlignment="1">
      <alignment/>
    </xf>
    <xf numFmtId="192" fontId="14" fillId="32" borderId="0" xfId="42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44" fillId="32" borderId="0" xfId="0" applyFont="1" applyFill="1" applyAlignment="1">
      <alignment/>
    </xf>
    <xf numFmtId="194" fontId="13" fillId="32" borderId="10" xfId="0" applyNumberFormat="1" applyFont="1" applyFill="1" applyBorder="1" applyAlignment="1">
      <alignment horizontal="center"/>
    </xf>
    <xf numFmtId="194" fontId="13" fillId="32" borderId="0" xfId="0" applyNumberFormat="1" applyFont="1" applyFill="1" applyBorder="1" applyAlignment="1">
      <alignment horizontal="center"/>
    </xf>
    <xf numFmtId="188" fontId="8" fillId="32" borderId="0" xfId="0" applyNumberFormat="1" applyFont="1" applyFill="1" applyBorder="1" applyAlignment="1">
      <alignment/>
    </xf>
    <xf numFmtId="0" fontId="35" fillId="32" borderId="0" xfId="0" applyFont="1" applyFill="1" applyAlignment="1">
      <alignment/>
    </xf>
    <xf numFmtId="192" fontId="27" fillId="32" borderId="0" xfId="42" applyNumberFormat="1" applyFont="1" applyFill="1" applyBorder="1" applyAlignment="1">
      <alignment horizontal="left"/>
    </xf>
    <xf numFmtId="188" fontId="35" fillId="32" borderId="0" xfId="0" applyNumberFormat="1" applyFont="1" applyFill="1" applyAlignment="1">
      <alignment/>
    </xf>
    <xf numFmtId="188" fontId="35" fillId="32" borderId="10" xfId="0" applyNumberFormat="1" applyFont="1" applyFill="1" applyBorder="1" applyAlignment="1">
      <alignment/>
    </xf>
    <xf numFmtId="188" fontId="14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188" fontId="13" fillId="32" borderId="13" xfId="0" applyNumberFormat="1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14" fontId="13" fillId="32" borderId="0" xfId="0" applyNumberFormat="1" applyFont="1" applyFill="1" applyBorder="1" applyAlignment="1">
      <alignment horizontal="center"/>
    </xf>
    <xf numFmtId="188" fontId="13" fillId="32" borderId="12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192" fontId="13" fillId="32" borderId="13" xfId="0" applyNumberFormat="1" applyFont="1" applyFill="1" applyBorder="1" applyAlignment="1">
      <alignment/>
    </xf>
    <xf numFmtId="192" fontId="13" fillId="32" borderId="13" xfId="42" applyNumberFormat="1" applyFont="1" applyFill="1" applyBorder="1" applyAlignment="1">
      <alignment/>
    </xf>
    <xf numFmtId="192" fontId="14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92" fontId="8" fillId="32" borderId="0" xfId="42" applyNumberFormat="1" applyFont="1" applyFill="1" applyBorder="1" applyAlignment="1">
      <alignment/>
    </xf>
    <xf numFmtId="192" fontId="13" fillId="32" borderId="0" xfId="42" applyNumberFormat="1" applyFont="1" applyFill="1" applyBorder="1" applyAlignment="1">
      <alignment/>
    </xf>
    <xf numFmtId="192" fontId="13" fillId="32" borderId="13" xfId="42" applyNumberFormat="1" applyFont="1" applyFill="1" applyBorder="1" applyAlignment="1">
      <alignment/>
    </xf>
    <xf numFmtId="192" fontId="8" fillId="32" borderId="0" xfId="42" applyNumberFormat="1" applyFont="1" applyFill="1" applyBorder="1" applyAlignment="1">
      <alignment horizontal="left" vertical="center"/>
    </xf>
    <xf numFmtId="189" fontId="8" fillId="32" borderId="0" xfId="42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92" fontId="14" fillId="32" borderId="0" xfId="42" applyNumberFormat="1" applyFont="1" applyFill="1" applyBorder="1" applyAlignment="1">
      <alignment horizontal="left" vertical="center"/>
    </xf>
    <xf numFmtId="189" fontId="14" fillId="32" borderId="0" xfId="42" applyFont="1" applyFill="1" applyBorder="1" applyAlignment="1">
      <alignment horizontal="left" vertical="center"/>
    </xf>
    <xf numFmtId="0" fontId="8" fillId="32" borderId="0" xfId="0" applyFont="1" applyFill="1" applyBorder="1" applyAlignment="1" quotePrefix="1">
      <alignment/>
    </xf>
    <xf numFmtId="0" fontId="8" fillId="32" borderId="0" xfId="0" applyFont="1" applyFill="1" applyBorder="1" applyAlignment="1" quotePrefix="1">
      <alignment horizontal="center"/>
    </xf>
    <xf numFmtId="0" fontId="16" fillId="32" borderId="10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192" fontId="13" fillId="32" borderId="12" xfId="42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192" fontId="8" fillId="32" borderId="11" xfId="42" applyNumberFormat="1" applyFont="1" applyFill="1" applyBorder="1" applyAlignment="1">
      <alignment wrapText="1"/>
    </xf>
    <xf numFmtId="9" fontId="8" fillId="32" borderId="0" xfId="69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192" fontId="8" fillId="32" borderId="0" xfId="42" applyNumberFormat="1" applyFont="1" applyFill="1" applyBorder="1" applyAlignment="1">
      <alignment wrapText="1"/>
    </xf>
    <xf numFmtId="9" fontId="8" fillId="32" borderId="0" xfId="68" applyFont="1" applyFill="1" applyBorder="1" applyAlignment="1">
      <alignment horizontal="center"/>
    </xf>
    <xf numFmtId="0" fontId="8" fillId="32" borderId="0" xfId="0" applyFont="1" applyFill="1" applyBorder="1" applyAlignment="1">
      <alignment horizontal="justify" vertical="top" wrapText="1"/>
    </xf>
    <xf numFmtId="9" fontId="8" fillId="32" borderId="0" xfId="69" applyFont="1" applyFill="1" applyBorder="1" applyAlignment="1">
      <alignment/>
    </xf>
    <xf numFmtId="0" fontId="8" fillId="32" borderId="0" xfId="0" applyFont="1" applyFill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194" fontId="13" fillId="32" borderId="10" xfId="0" applyNumberFormat="1" applyFont="1" applyFill="1" applyBorder="1" applyAlignment="1">
      <alignment horizontal="center" vertical="center"/>
    </xf>
    <xf numFmtId="194" fontId="13" fillId="32" borderId="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 horizontal="right" vertical="top" wrapText="1"/>
    </xf>
    <xf numFmtId="192" fontId="35" fillId="32" borderId="0" xfId="42" applyNumberFormat="1" applyFont="1" applyFill="1" applyBorder="1" applyAlignment="1">
      <alignment horizontal="right" vertical="top" wrapText="1"/>
    </xf>
    <xf numFmtId="0" fontId="37" fillId="32" borderId="0" xfId="0" applyFont="1" applyFill="1" applyBorder="1" applyAlignment="1">
      <alignment vertical="top" wrapText="1"/>
    </xf>
    <xf numFmtId="192" fontId="37" fillId="32" borderId="0" xfId="42" applyNumberFormat="1" applyFont="1" applyFill="1" applyBorder="1" applyAlignment="1">
      <alignment horizontal="right" vertical="top" wrapText="1"/>
    </xf>
    <xf numFmtId="192" fontId="8" fillId="32" borderId="0" xfId="0" applyNumberFormat="1" applyFont="1" applyFill="1" applyBorder="1" applyAlignment="1">
      <alignment/>
    </xf>
    <xf numFmtId="192" fontId="8" fillId="32" borderId="0" xfId="42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192" fontId="13" fillId="32" borderId="13" xfId="42" applyNumberFormat="1" applyFont="1" applyFill="1" applyBorder="1" applyAlignment="1">
      <alignment horizontal="right" wrapText="1"/>
    </xf>
    <xf numFmtId="192" fontId="8" fillId="32" borderId="13" xfId="42" applyNumberFormat="1" applyFont="1" applyFill="1" applyBorder="1" applyAlignment="1">
      <alignment horizontal="right" wrapText="1"/>
    </xf>
    <xf numFmtId="192" fontId="13" fillId="32" borderId="0" xfId="42" applyNumberFormat="1" applyFont="1" applyFill="1" applyBorder="1" applyAlignment="1">
      <alignment horizontal="right" wrapText="1"/>
    </xf>
    <xf numFmtId="0" fontId="37" fillId="32" borderId="0" xfId="0" applyFont="1" applyFill="1" applyBorder="1" applyAlignment="1">
      <alignment horizontal="justify" vertical="top" wrapText="1"/>
    </xf>
    <xf numFmtId="192" fontId="37" fillId="32" borderId="13" xfId="42" applyNumberFormat="1" applyFont="1" applyFill="1" applyBorder="1" applyAlignment="1">
      <alignment horizontal="right" wrapText="1"/>
    </xf>
    <xf numFmtId="192" fontId="14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192" fontId="35" fillId="32" borderId="0" xfId="42" applyNumberFormat="1" applyFont="1" applyFill="1" applyBorder="1" applyAlignment="1">
      <alignment horizontal="center" vertical="center" wrapText="1"/>
    </xf>
    <xf numFmtId="192" fontId="37" fillId="32" borderId="0" xfId="42" applyNumberFormat="1" applyFont="1" applyFill="1" applyBorder="1" applyAlignment="1">
      <alignment horizontal="center" vertical="center" wrapText="1"/>
    </xf>
    <xf numFmtId="9" fontId="37" fillId="32" borderId="0" xfId="68" applyFont="1" applyFill="1" applyBorder="1" applyAlignment="1">
      <alignment horizontal="center" vertical="center" wrapText="1"/>
    </xf>
    <xf numFmtId="9" fontId="37" fillId="32" borderId="0" xfId="68" applyFont="1" applyFill="1" applyBorder="1" applyAlignment="1">
      <alignment horizontal="center" vertical="top" wrapText="1"/>
    </xf>
    <xf numFmtId="0" fontId="44" fillId="32" borderId="0" xfId="0" applyFont="1" applyFill="1" applyBorder="1" applyAlignment="1">
      <alignment/>
    </xf>
    <xf numFmtId="192" fontId="8" fillId="32" borderId="13" xfId="42" applyNumberFormat="1" applyFont="1" applyFill="1" applyBorder="1" applyAlignment="1">
      <alignment/>
    </xf>
    <xf numFmtId="192" fontId="36" fillId="32" borderId="0" xfId="42" applyNumberFormat="1" applyFont="1" applyFill="1" applyAlignment="1">
      <alignment/>
    </xf>
    <xf numFmtId="0" fontId="36" fillId="32" borderId="0" xfId="0" applyFont="1" applyFill="1" applyAlignment="1">
      <alignment/>
    </xf>
    <xf numFmtId="192" fontId="36" fillId="32" borderId="0" xfId="42" applyNumberFormat="1" applyFont="1" applyFill="1" applyAlignment="1">
      <alignment horizontal="right"/>
    </xf>
    <xf numFmtId="192" fontId="22" fillId="32" borderId="0" xfId="42" applyNumberFormat="1" applyFont="1" applyFill="1" applyAlignment="1">
      <alignment/>
    </xf>
    <xf numFmtId="0" fontId="22" fillId="32" borderId="0" xfId="0" applyFont="1" applyFill="1" applyAlignment="1">
      <alignment/>
    </xf>
    <xf numFmtId="192" fontId="8" fillId="32" borderId="0" xfId="0" applyNumberFormat="1" applyFont="1" applyFill="1" applyAlignment="1">
      <alignment/>
    </xf>
    <xf numFmtId="43" fontId="8" fillId="32" borderId="0" xfId="0" applyNumberFormat="1" applyFont="1" applyFill="1" applyAlignment="1">
      <alignment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wrapText="1"/>
    </xf>
    <xf numFmtId="192" fontId="16" fillId="32" borderId="12" xfId="0" applyNumberFormat="1" applyFont="1" applyFill="1" applyBorder="1" applyAlignment="1">
      <alignment/>
    </xf>
    <xf numFmtId="0" fontId="13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 vertical="center"/>
    </xf>
    <xf numFmtId="0" fontId="13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3" fillId="32" borderId="15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 horizontal="right" wrapText="1"/>
    </xf>
    <xf numFmtId="192" fontId="8" fillId="32" borderId="0" xfId="42" applyNumberFormat="1" applyFont="1" applyFill="1" applyAlignment="1">
      <alignment horizontal="right" wrapText="1"/>
    </xf>
    <xf numFmtId="192" fontId="14" fillId="32" borderId="0" xfId="42" applyNumberFormat="1" applyFont="1" applyFill="1" applyAlignment="1">
      <alignment horizontal="right"/>
    </xf>
    <xf numFmtId="192" fontId="14" fillId="32" borderId="0" xfId="42" applyNumberFormat="1" applyFont="1" applyFill="1" applyAlignment="1">
      <alignment horizontal="right" wrapText="1"/>
    </xf>
    <xf numFmtId="0" fontId="34" fillId="32" borderId="0" xfId="0" applyFont="1" applyFill="1" applyAlignment="1">
      <alignment horizontal="left"/>
    </xf>
    <xf numFmtId="0" fontId="8" fillId="32" borderId="0" xfId="0" applyFont="1" applyFill="1" applyAlignment="1">
      <alignment horizontal="justify" vertical="top"/>
    </xf>
    <xf numFmtId="192" fontId="14" fillId="32" borderId="0" xfId="42" applyNumberFormat="1" applyFont="1" applyFill="1" applyBorder="1" applyAlignment="1">
      <alignment horizontal="right" wrapText="1"/>
    </xf>
    <xf numFmtId="0" fontId="13" fillId="32" borderId="0" xfId="0" applyFont="1" applyFill="1" applyAlignment="1">
      <alignment horizontal="center" vertical="center"/>
    </xf>
    <xf numFmtId="192" fontId="13" fillId="32" borderId="10" xfId="42" applyNumberFormat="1" applyFont="1" applyFill="1" applyBorder="1" applyAlignment="1">
      <alignment horizontal="center" wrapText="1"/>
    </xf>
    <xf numFmtId="192" fontId="13" fillId="32" borderId="0" xfId="42" applyNumberFormat="1" applyFont="1" applyFill="1" applyAlignment="1">
      <alignment horizontal="center" wrapText="1"/>
    </xf>
    <xf numFmtId="192" fontId="13" fillId="32" borderId="15" xfId="42" applyNumberFormat="1" applyFont="1" applyFill="1" applyBorder="1" applyAlignment="1">
      <alignment horizontal="center" wrapText="1"/>
    </xf>
    <xf numFmtId="192" fontId="13" fillId="32" borderId="0" xfId="42" applyNumberFormat="1" applyFont="1" applyFill="1" applyBorder="1" applyAlignment="1">
      <alignment horizontal="center" wrapText="1"/>
    </xf>
    <xf numFmtId="192" fontId="8" fillId="32" borderId="0" xfId="42" applyNumberFormat="1" applyFont="1" applyFill="1" applyAlignment="1">
      <alignment horizontal="center"/>
    </xf>
    <xf numFmtId="0" fontId="13" fillId="32" borderId="0" xfId="0" applyFont="1" applyFill="1" applyAlignment="1">
      <alignment horizontal="justify" vertical="top"/>
    </xf>
    <xf numFmtId="0" fontId="13" fillId="32" borderId="0" xfId="0" applyFont="1" applyFill="1" applyAlignment="1">
      <alignment horizontal="right" vertical="top" wrapText="1"/>
    </xf>
    <xf numFmtId="192" fontId="13" fillId="32" borderId="0" xfId="42" applyNumberFormat="1" applyFont="1" applyFill="1" applyAlignment="1">
      <alignment horizontal="right"/>
    </xf>
    <xf numFmtId="192" fontId="13" fillId="32" borderId="0" xfId="42" applyNumberFormat="1" applyFont="1" applyFill="1" applyAlignment="1">
      <alignment horizontal="right" wrapText="1"/>
    </xf>
    <xf numFmtId="0" fontId="1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right" vertical="top"/>
    </xf>
    <xf numFmtId="0" fontId="8" fillId="32" borderId="0" xfId="0" applyFont="1" applyFill="1" applyAlignment="1">
      <alignment horizontal="center" vertical="top"/>
    </xf>
    <xf numFmtId="0" fontId="13" fillId="32" borderId="10" xfId="0" applyFont="1" applyFill="1" applyBorder="1" applyAlignment="1">
      <alignment horizontal="right" vertical="top"/>
    </xf>
    <xf numFmtId="0" fontId="8" fillId="32" borderId="0" xfId="0" applyFont="1" applyFill="1" applyAlignment="1">
      <alignment horizontal="center"/>
    </xf>
    <xf numFmtId="0" fontId="13" fillId="32" borderId="13" xfId="0" applyFont="1" applyFill="1" applyBorder="1" applyAlignment="1">
      <alignment horizontal="right"/>
    </xf>
    <xf numFmtId="0" fontId="13" fillId="32" borderId="16" xfId="0" applyFont="1" applyFill="1" applyBorder="1" applyAlignment="1">
      <alignment horizontal="right"/>
    </xf>
    <xf numFmtId="0" fontId="13" fillId="32" borderId="0" xfId="0" applyFont="1" applyFill="1" applyAlignment="1">
      <alignment horizontal="right"/>
    </xf>
    <xf numFmtId="195" fontId="13" fillId="32" borderId="13" xfId="42" applyNumberFormat="1" applyFont="1" applyFill="1" applyBorder="1" applyAlignment="1">
      <alignment horizontal="right"/>
    </xf>
    <xf numFmtId="0" fontId="47" fillId="32" borderId="0" xfId="0" applyFont="1" applyFill="1" applyAlignment="1">
      <alignment/>
    </xf>
    <xf numFmtId="0" fontId="8" fillId="32" borderId="17" xfId="0" applyFont="1" applyFill="1" applyBorder="1" applyAlignment="1">
      <alignment/>
    </xf>
    <xf numFmtId="14" fontId="8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25" xfId="0" applyFont="1" applyFill="1" applyBorder="1" applyAlignment="1">
      <alignment/>
    </xf>
    <xf numFmtId="0" fontId="8" fillId="32" borderId="26" xfId="0" applyFont="1" applyFill="1" applyBorder="1" applyAlignment="1">
      <alignment/>
    </xf>
    <xf numFmtId="16" fontId="8" fillId="32" borderId="19" xfId="0" applyNumberFormat="1" applyFont="1" applyFill="1" applyBorder="1" applyAlignment="1">
      <alignment/>
    </xf>
    <xf numFmtId="14" fontId="8" fillId="32" borderId="19" xfId="0" applyNumberFormat="1" applyFont="1" applyFill="1" applyBorder="1" applyAlignment="1">
      <alignment/>
    </xf>
    <xf numFmtId="1" fontId="8" fillId="32" borderId="17" xfId="0" applyNumberFormat="1" applyFont="1" applyFill="1" applyBorder="1" applyAlignment="1">
      <alignment/>
    </xf>
    <xf numFmtId="189" fontId="8" fillId="32" borderId="17" xfId="42" applyFont="1" applyFill="1" applyBorder="1" applyAlignment="1">
      <alignment/>
    </xf>
    <xf numFmtId="192" fontId="8" fillId="32" borderId="17" xfId="42" applyNumberFormat="1" applyFont="1" applyFill="1" applyBorder="1" applyAlignment="1">
      <alignment/>
    </xf>
    <xf numFmtId="1" fontId="8" fillId="32" borderId="0" xfId="0" applyNumberFormat="1" applyFont="1" applyFill="1" applyAlignment="1">
      <alignment/>
    </xf>
    <xf numFmtId="2" fontId="8" fillId="32" borderId="17" xfId="0" applyNumberFormat="1" applyFont="1" applyFill="1" applyBorder="1" applyAlignment="1">
      <alignment/>
    </xf>
    <xf numFmtId="0" fontId="25" fillId="32" borderId="0" xfId="58" applyFont="1" applyFill="1">
      <alignment/>
      <protection/>
    </xf>
    <xf numFmtId="0" fontId="16" fillId="32" borderId="0" xfId="58" applyFont="1" applyFill="1" applyAlignment="1">
      <alignment horizontal="center"/>
      <protection/>
    </xf>
    <xf numFmtId="0" fontId="13" fillId="32" borderId="17" xfId="58" applyFont="1" applyFill="1" applyBorder="1" applyAlignment="1">
      <alignment horizontal="center" vertical="center" wrapText="1"/>
      <protection/>
    </xf>
    <xf numFmtId="0" fontId="8" fillId="32" borderId="0" xfId="58" applyFont="1" applyFill="1" applyAlignment="1">
      <alignment horizontal="center" vertical="center" wrapText="1"/>
      <protection/>
    </xf>
    <xf numFmtId="0" fontId="8" fillId="32" borderId="17" xfId="58" applyFont="1" applyFill="1" applyBorder="1" applyAlignment="1">
      <alignment horizontal="justify" vertical="justify"/>
      <protection/>
    </xf>
    <xf numFmtId="0" fontId="8" fillId="32" borderId="17" xfId="58" applyFont="1" applyFill="1" applyBorder="1">
      <alignment/>
      <protection/>
    </xf>
    <xf numFmtId="0" fontId="4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0" fontId="13" fillId="32" borderId="10" xfId="0" applyFont="1" applyFill="1" applyBorder="1" applyAlignment="1">
      <alignment horizontal="justify" vertical="top"/>
    </xf>
    <xf numFmtId="10" fontId="8" fillId="32" borderId="0" xfId="0" applyNumberFormat="1" applyFont="1" applyFill="1" applyAlignment="1">
      <alignment horizontal="right"/>
    </xf>
    <xf numFmtId="9" fontId="8" fillId="32" borderId="0" xfId="0" applyNumberFormat="1" applyFont="1" applyFill="1" applyAlignment="1">
      <alignment horizontal="right"/>
    </xf>
    <xf numFmtId="10" fontId="8" fillId="32" borderId="0" xfId="0" applyNumberFormat="1" applyFont="1" applyFill="1" applyAlignment="1">
      <alignment/>
    </xf>
    <xf numFmtId="192" fontId="8" fillId="32" borderId="0" xfId="42" applyNumberFormat="1" applyFont="1" applyFill="1" applyBorder="1" applyAlignment="1">
      <alignment horizontal="left"/>
    </xf>
    <xf numFmtId="192" fontId="13" fillId="32" borderId="0" xfId="42" applyNumberFormat="1" applyFont="1" applyFill="1" applyBorder="1" applyAlignment="1">
      <alignment horizontal="left"/>
    </xf>
    <xf numFmtId="192" fontId="13" fillId="32" borderId="10" xfId="42" applyNumberFormat="1" applyFont="1" applyFill="1" applyBorder="1" applyAlignment="1">
      <alignment horizontal="left"/>
    </xf>
    <xf numFmtId="192" fontId="8" fillId="32" borderId="10" xfId="0" applyNumberFormat="1" applyFont="1" applyFill="1" applyBorder="1" applyAlignment="1">
      <alignment/>
    </xf>
    <xf numFmtId="192" fontId="13" fillId="32" borderId="0" xfId="42" applyNumberFormat="1" applyFont="1" applyFill="1" applyBorder="1" applyAlignment="1">
      <alignment horizontal="center"/>
    </xf>
    <xf numFmtId="189" fontId="13" fillId="32" borderId="0" xfId="42" applyFont="1" applyFill="1" applyBorder="1" applyAlignment="1">
      <alignment horizontal="center"/>
    </xf>
    <xf numFmtId="192" fontId="8" fillId="32" borderId="10" xfId="42" applyNumberFormat="1" applyFont="1" applyFill="1" applyBorder="1" applyAlignment="1">
      <alignment horizontal="center"/>
    </xf>
    <xf numFmtId="189" fontId="8" fillId="32" borderId="0" xfId="42" applyFont="1" applyFill="1" applyBorder="1" applyAlignment="1">
      <alignment/>
    </xf>
    <xf numFmtId="0" fontId="49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/>
    </xf>
    <xf numFmtId="0" fontId="8" fillId="32" borderId="17" xfId="0" applyFont="1" applyFill="1" applyBorder="1" applyAlignment="1">
      <alignment/>
    </xf>
    <xf numFmtId="192" fontId="8" fillId="32" borderId="23" xfId="0" applyNumberFormat="1" applyFont="1" applyFill="1" applyBorder="1" applyAlignment="1">
      <alignment/>
    </xf>
    <xf numFmtId="192" fontId="8" fillId="32" borderId="27" xfId="0" applyNumberFormat="1" applyFont="1" applyFill="1" applyBorder="1" applyAlignment="1">
      <alignment/>
    </xf>
    <xf numFmtId="9" fontId="8" fillId="32" borderId="23" xfId="69" applyFont="1" applyFill="1" applyBorder="1" applyAlignment="1">
      <alignment vertical="center"/>
    </xf>
    <xf numFmtId="0" fontId="8" fillId="32" borderId="17" xfId="0" applyFont="1" applyFill="1" applyBorder="1" applyAlignment="1">
      <alignment horizontal="center"/>
    </xf>
    <xf numFmtId="192" fontId="8" fillId="32" borderId="17" xfId="0" applyNumberFormat="1" applyFont="1" applyFill="1" applyBorder="1" applyAlignment="1">
      <alignment/>
    </xf>
    <xf numFmtId="192" fontId="8" fillId="32" borderId="18" xfId="0" applyNumberFormat="1" applyFont="1" applyFill="1" applyBorder="1" applyAlignment="1">
      <alignment/>
    </xf>
    <xf numFmtId="9" fontId="8" fillId="32" borderId="17" xfId="69" applyFont="1" applyFill="1" applyBorder="1" applyAlignment="1">
      <alignment vertical="center"/>
    </xf>
    <xf numFmtId="9" fontId="8" fillId="32" borderId="0" xfId="69" applyFont="1" applyFill="1" applyBorder="1" applyAlignment="1">
      <alignment vertical="center"/>
    </xf>
    <xf numFmtId="0" fontId="13" fillId="32" borderId="11" xfId="0" applyNumberFormat="1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vertical="center"/>
    </xf>
    <xf numFmtId="192" fontId="13" fillId="32" borderId="23" xfId="0" applyNumberFormat="1" applyFont="1" applyFill="1" applyBorder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92" fontId="13" fillId="32" borderId="28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/>
    </xf>
    <xf numFmtId="197" fontId="8" fillId="32" borderId="17" xfId="68" applyNumberFormat="1" applyFont="1" applyFill="1" applyBorder="1" applyAlignment="1">
      <alignment/>
    </xf>
    <xf numFmtId="197" fontId="8" fillId="32" borderId="0" xfId="68" applyNumberFormat="1" applyFont="1" applyFill="1" applyBorder="1" applyAlignment="1">
      <alignment/>
    </xf>
    <xf numFmtId="189" fontId="8" fillId="32" borderId="12" xfId="0" applyNumberFormat="1" applyFont="1" applyFill="1" applyBorder="1" applyAlignment="1">
      <alignment/>
    </xf>
    <xf numFmtId="9" fontId="8" fillId="32" borderId="19" xfId="69" applyFont="1" applyFill="1" applyBorder="1" applyAlignment="1">
      <alignment vertical="center"/>
    </xf>
    <xf numFmtId="16" fontId="8" fillId="32" borderId="0" xfId="0" applyNumberFormat="1" applyFont="1" applyFill="1" applyAlignment="1">
      <alignment/>
    </xf>
    <xf numFmtId="0" fontId="8" fillId="32" borderId="27" xfId="0" applyFont="1" applyFill="1" applyBorder="1" applyAlignment="1">
      <alignment horizontal="center"/>
    </xf>
    <xf numFmtId="197" fontId="8" fillId="32" borderId="23" xfId="68" applyNumberFormat="1" applyFont="1" applyFill="1" applyBorder="1" applyAlignment="1">
      <alignment/>
    </xf>
    <xf numFmtId="189" fontId="8" fillId="32" borderId="0" xfId="0" applyNumberFormat="1" applyFont="1" applyFill="1" applyBorder="1" applyAlignment="1">
      <alignment/>
    </xf>
    <xf numFmtId="9" fontId="8" fillId="32" borderId="28" xfId="69" applyFont="1" applyFill="1" applyBorder="1" applyAlignment="1">
      <alignment vertical="center"/>
    </xf>
    <xf numFmtId="189" fontId="8" fillId="32" borderId="23" xfId="0" applyNumberFormat="1" applyFont="1" applyFill="1" applyBorder="1" applyAlignment="1">
      <alignment/>
    </xf>
    <xf numFmtId="192" fontId="8" fillId="32" borderId="28" xfId="0" applyNumberFormat="1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189" fontId="8" fillId="32" borderId="17" xfId="0" applyNumberFormat="1" applyFont="1" applyFill="1" applyBorder="1" applyAlignment="1">
      <alignment/>
    </xf>
    <xf numFmtId="0" fontId="13" fillId="32" borderId="17" xfId="0" applyFont="1" applyFill="1" applyBorder="1" applyAlignment="1">
      <alignment/>
    </xf>
    <xf numFmtId="189" fontId="8" fillId="32" borderId="23" xfId="42" applyFont="1" applyFill="1" applyBorder="1" applyAlignment="1">
      <alignment/>
    </xf>
    <xf numFmtId="189" fontId="8" fillId="32" borderId="12" xfId="42" applyFont="1" applyFill="1" applyBorder="1" applyAlignment="1">
      <alignment/>
    </xf>
    <xf numFmtId="189" fontId="8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 vertical="center"/>
    </xf>
    <xf numFmtId="188" fontId="18" fillId="34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right" vertical="top" wrapText="1"/>
    </xf>
    <xf numFmtId="192" fontId="18" fillId="32" borderId="0" xfId="63" applyNumberFormat="1" applyFont="1" applyFill="1" applyBorder="1" applyAlignment="1">
      <alignment vertical="center"/>
      <protection/>
    </xf>
    <xf numFmtId="192" fontId="18" fillId="32" borderId="0" xfId="63" applyNumberFormat="1" applyFont="1" applyFill="1" applyBorder="1" applyAlignment="1">
      <alignment vertical="top"/>
      <protection/>
    </xf>
    <xf numFmtId="0" fontId="13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193" fontId="16" fillId="32" borderId="0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15" fillId="32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right" vertical="center"/>
    </xf>
    <xf numFmtId="0" fontId="25" fillId="32" borderId="0" xfId="60" applyNumberFormat="1" applyFont="1" applyFill="1" applyBorder="1" applyAlignment="1">
      <alignment horizontal="center" vertical="center"/>
      <protection/>
    </xf>
    <xf numFmtId="0" fontId="22" fillId="32" borderId="0" xfId="0" applyFont="1" applyFill="1" applyBorder="1" applyAlignment="1">
      <alignment horizontal="right" vertical="center"/>
    </xf>
    <xf numFmtId="14" fontId="9" fillId="32" borderId="11" xfId="0" applyNumberFormat="1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/>
    </xf>
    <xf numFmtId="0" fontId="28" fillId="32" borderId="0" xfId="60" applyFont="1" applyFill="1" applyBorder="1" applyAlignment="1">
      <alignment horizontal="center" vertical="center"/>
      <protection/>
    </xf>
    <xf numFmtId="0" fontId="9" fillId="32" borderId="11" xfId="0" applyFont="1" applyFill="1" applyBorder="1" applyAlignment="1">
      <alignment horizontal="right" vertical="center"/>
    </xf>
    <xf numFmtId="0" fontId="11" fillId="32" borderId="10" xfId="60" applyFont="1" applyFill="1" applyBorder="1" applyAlignment="1">
      <alignment horizontal="center" vertical="center"/>
      <protection/>
    </xf>
    <xf numFmtId="188" fontId="21" fillId="32" borderId="0" xfId="61" applyNumberFormat="1" applyFont="1" applyFill="1" applyAlignment="1">
      <alignment horizontal="center"/>
      <protection/>
    </xf>
    <xf numFmtId="0" fontId="21" fillId="32" borderId="0" xfId="61" applyFont="1" applyFill="1" applyBorder="1" applyAlignment="1">
      <alignment horizontal="center"/>
      <protection/>
    </xf>
    <xf numFmtId="0" fontId="11" fillId="32" borderId="11" xfId="60" applyFont="1" applyFill="1" applyBorder="1" applyAlignment="1">
      <alignment horizontal="right" vertical="center"/>
      <protection/>
    </xf>
    <xf numFmtId="192" fontId="21" fillId="32" borderId="0" xfId="62" applyNumberFormat="1" applyFont="1" applyFill="1" applyBorder="1" applyAlignment="1" applyProtection="1">
      <alignment horizontal="center" vertical="center"/>
      <protection/>
    </xf>
    <xf numFmtId="192" fontId="17" fillId="32" borderId="0" xfId="44" applyNumberFormat="1" applyFont="1" applyFill="1" applyBorder="1" applyAlignment="1" applyProtection="1">
      <alignment horizontal="center" vertical="center"/>
      <protection/>
    </xf>
    <xf numFmtId="0" fontId="11" fillId="32" borderId="11" xfId="60" applyFont="1" applyFill="1" applyBorder="1" applyAlignment="1">
      <alignment horizontal="center" vertical="center"/>
      <protection/>
    </xf>
    <xf numFmtId="0" fontId="30" fillId="0" borderId="11" xfId="58" applyFont="1" applyBorder="1">
      <alignment/>
      <protection/>
    </xf>
    <xf numFmtId="0" fontId="16" fillId="32" borderId="0" xfId="60" applyFont="1" applyFill="1" applyBorder="1" applyAlignment="1">
      <alignment horizontal="left" vertical="center"/>
      <protection/>
    </xf>
    <xf numFmtId="0" fontId="8" fillId="32" borderId="0" xfId="58" applyFont="1" applyFill="1" applyBorder="1" applyAlignment="1">
      <alignment horizontal="left" vertical="center"/>
      <protection/>
    </xf>
    <xf numFmtId="0" fontId="8" fillId="32" borderId="0" xfId="62" applyNumberFormat="1" applyFont="1" applyFill="1" applyBorder="1" applyAlignment="1" applyProtection="1">
      <alignment/>
      <protection/>
    </xf>
    <xf numFmtId="0" fontId="8" fillId="32" borderId="0" xfId="58" applyFont="1" applyFill="1" applyBorder="1" applyAlignment="1">
      <alignment/>
      <protection/>
    </xf>
    <xf numFmtId="0" fontId="13" fillId="32" borderId="0" xfId="62" applyNumberFormat="1" applyFont="1" applyFill="1" applyBorder="1" applyAlignment="1" applyProtection="1">
      <alignment horizontal="center" vertical="center" wrapText="1"/>
      <protection/>
    </xf>
    <xf numFmtId="0" fontId="8" fillId="32" borderId="0" xfId="58" applyFont="1" applyFill="1" applyBorder="1" applyAlignment="1">
      <alignment horizontal="center" vertical="center"/>
      <protection/>
    </xf>
    <xf numFmtId="0" fontId="11" fillId="32" borderId="0" xfId="60" applyFont="1" applyFill="1" applyBorder="1" applyAlignment="1">
      <alignment horizontal="right" vertical="center"/>
      <protection/>
    </xf>
    <xf numFmtId="192" fontId="22" fillId="32" borderId="0" xfId="44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/>
    </xf>
    <xf numFmtId="0" fontId="13" fillId="34" borderId="12" xfId="58" applyFont="1" applyFill="1" applyBorder="1" applyAlignment="1">
      <alignment horizontal="center"/>
      <protection/>
    </xf>
    <xf numFmtId="0" fontId="36" fillId="34" borderId="12" xfId="58" applyFont="1" applyFill="1" applyBorder="1" applyAlignment="1">
      <alignment horizontal="center"/>
      <protection/>
    </xf>
    <xf numFmtId="49" fontId="12" fillId="32" borderId="0" xfId="65" applyNumberFormat="1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center" vertical="center"/>
    </xf>
    <xf numFmtId="0" fontId="17" fillId="32" borderId="0" xfId="65" applyFont="1" applyFill="1" applyBorder="1" applyAlignment="1" applyProtection="1">
      <alignment horizontal="right" vertical="center"/>
      <protection hidden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right"/>
    </xf>
    <xf numFmtId="0" fontId="16" fillId="32" borderId="0" xfId="65" applyFont="1" applyFill="1" applyBorder="1" applyAlignment="1" applyProtection="1">
      <alignment horizontal="center" vertical="center" wrapText="1"/>
      <protection hidden="1"/>
    </xf>
    <xf numFmtId="192" fontId="17" fillId="32" borderId="0" xfId="65" applyNumberFormat="1" applyFont="1" applyFill="1" applyBorder="1" applyAlignment="1" applyProtection="1">
      <alignment horizontal="right"/>
      <protection locked="0"/>
    </xf>
    <xf numFmtId="0" fontId="22" fillId="32" borderId="0" xfId="65" applyNumberFormat="1" applyFont="1" applyFill="1" applyBorder="1" applyAlignment="1" applyProtection="1">
      <alignment horizontal="right" vertical="center"/>
      <protection hidden="1"/>
    </xf>
    <xf numFmtId="0" fontId="8" fillId="32" borderId="0" xfId="0" applyFont="1" applyFill="1" applyBorder="1" applyAlignment="1">
      <alignment horizontal="center"/>
    </xf>
    <xf numFmtId="0" fontId="12" fillId="32" borderId="0" xfId="58" applyFont="1" applyFill="1" applyBorder="1" applyAlignment="1">
      <alignment horizontal="left"/>
      <protection/>
    </xf>
    <xf numFmtId="0" fontId="13" fillId="32" borderId="0" xfId="58" applyFont="1" applyFill="1" applyBorder="1" applyAlignment="1">
      <alignment horizontal="center"/>
      <protection/>
    </xf>
    <xf numFmtId="0" fontId="13" fillId="32" borderId="0" xfId="58" applyFont="1" applyFill="1" applyBorder="1" applyAlignment="1">
      <alignment horizontal="left"/>
      <protection/>
    </xf>
    <xf numFmtId="0" fontId="8" fillId="32" borderId="0" xfId="58" applyFont="1" applyFill="1" applyBorder="1" applyAlignment="1">
      <alignment horizontal="left"/>
      <protection/>
    </xf>
    <xf numFmtId="0" fontId="46" fillId="32" borderId="0" xfId="0" applyFont="1" applyFill="1" applyAlignment="1">
      <alignment horizontal="right"/>
    </xf>
    <xf numFmtId="0" fontId="36" fillId="32" borderId="0" xfId="0" applyFont="1" applyFill="1" applyAlignment="1">
      <alignment horizontal="right"/>
    </xf>
    <xf numFmtId="0" fontId="8" fillId="32" borderId="0" xfId="58" applyFont="1" applyFill="1" applyBorder="1" applyAlignment="1">
      <alignment horizontal="left" wrapText="1"/>
      <protection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35" fillId="32" borderId="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indent="3"/>
    </xf>
    <xf numFmtId="0" fontId="13" fillId="32" borderId="0" xfId="0" applyFont="1" applyFill="1" applyBorder="1" applyAlignment="1">
      <alignment horizontal="left"/>
    </xf>
    <xf numFmtId="0" fontId="36" fillId="32" borderId="0" xfId="0" applyFont="1" applyFill="1" applyAlignment="1">
      <alignment horizontal="center"/>
    </xf>
    <xf numFmtId="0" fontId="16" fillId="32" borderId="0" xfId="0" applyFont="1" applyFill="1" applyBorder="1" applyAlignment="1">
      <alignment horizontal="left"/>
    </xf>
    <xf numFmtId="0" fontId="16" fillId="32" borderId="0" xfId="58" applyFont="1" applyFill="1" applyBorder="1" applyAlignment="1">
      <alignment horizontal="center"/>
      <protection/>
    </xf>
    <xf numFmtId="14" fontId="13" fillId="32" borderId="0" xfId="58" applyNumberFormat="1" applyFont="1" applyFill="1" applyBorder="1" applyAlignment="1">
      <alignment horizontal="center"/>
      <protection/>
    </xf>
    <xf numFmtId="0" fontId="8" fillId="32" borderId="0" xfId="58" applyFont="1" applyFill="1" applyBorder="1" applyAlignment="1">
      <alignment horizontal="center"/>
      <protection/>
    </xf>
    <xf numFmtId="188" fontId="8" fillId="32" borderId="0" xfId="58" applyNumberFormat="1" applyFont="1" applyFill="1" applyBorder="1" applyAlignment="1">
      <alignment horizontal="center"/>
      <protection/>
    </xf>
    <xf numFmtId="188" fontId="13" fillId="32" borderId="0" xfId="58" applyNumberFormat="1" applyFont="1" applyFill="1" applyBorder="1" applyAlignment="1">
      <alignment horizontal="center"/>
      <protection/>
    </xf>
    <xf numFmtId="0" fontId="13" fillId="32" borderId="10" xfId="0" applyFont="1" applyFill="1" applyBorder="1" applyAlignment="1">
      <alignment horizontal="center" vertical="top" wrapText="1"/>
    </xf>
    <xf numFmtId="192" fontId="36" fillId="32" borderId="0" xfId="42" applyNumberFormat="1" applyFont="1" applyFill="1" applyAlignment="1">
      <alignment horizontal="right"/>
    </xf>
    <xf numFmtId="192" fontId="36" fillId="32" borderId="0" xfId="42" applyNumberFormat="1" applyFont="1" applyFill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192" fontId="36" fillId="32" borderId="0" xfId="42" applyNumberFormat="1" applyFont="1" applyFill="1" applyAlignment="1">
      <alignment horizontal="right"/>
    </xf>
    <xf numFmtId="0" fontId="13" fillId="32" borderId="0" xfId="0" applyFont="1" applyFill="1" applyAlignment="1">
      <alignment horizontal="left"/>
    </xf>
    <xf numFmtId="0" fontId="8" fillId="32" borderId="0" xfId="0" applyFont="1" applyFill="1" applyAlignment="1">
      <alignment horizontal="justify"/>
    </xf>
    <xf numFmtId="0" fontId="8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center" vertical="top"/>
    </xf>
    <xf numFmtId="0" fontId="8" fillId="32" borderId="0" xfId="0" applyFont="1" applyFill="1" applyAlignment="1">
      <alignment horizontal="left" wrapText="1"/>
    </xf>
    <xf numFmtId="0" fontId="16" fillId="32" borderId="0" xfId="58" applyFont="1" applyFill="1" applyAlignment="1">
      <alignment horizontal="center"/>
      <protection/>
    </xf>
    <xf numFmtId="0" fontId="13" fillId="32" borderId="17" xfId="58" applyFont="1" applyFill="1" applyBorder="1" applyAlignment="1">
      <alignment horizontal="center"/>
      <protection/>
    </xf>
    <xf numFmtId="0" fontId="8" fillId="32" borderId="0" xfId="58" applyFont="1" applyFill="1" applyAlignment="1">
      <alignment horizontal="left" wrapText="1"/>
      <protection/>
    </xf>
    <xf numFmtId="0" fontId="48" fillId="32" borderId="0" xfId="58" applyFont="1" applyFill="1" applyAlignment="1">
      <alignment horizontal="center"/>
      <protection/>
    </xf>
    <xf numFmtId="0" fontId="16" fillId="32" borderId="0" xfId="0" applyFont="1" applyFill="1" applyAlignment="1">
      <alignment horizontal="left"/>
    </xf>
    <xf numFmtId="0" fontId="13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left"/>
    </xf>
    <xf numFmtId="0" fontId="13" fillId="32" borderId="20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-1" xfId="59"/>
    <cellStyle name="Normal_BAL" xfId="60"/>
    <cellStyle name="Normal_Financial statements 2000 Alcomet" xfId="61"/>
    <cellStyle name="Normal_Financial statements_bg model 2002" xfId="62"/>
    <cellStyle name="Normal_P&amp;L" xfId="63"/>
    <cellStyle name="Normal_P&amp;L_Financial statements_bg model 2002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workbookViewId="0" topLeftCell="A30">
      <selection activeCell="C51" sqref="C51:G51"/>
    </sheetView>
  </sheetViews>
  <sheetFormatPr defaultColWidth="4.57421875" defaultRowHeight="12.75"/>
  <cols>
    <col min="1" max="2" width="9.140625" style="2" customWidth="1"/>
    <col min="3" max="3" width="5.8515625" style="2" customWidth="1"/>
    <col min="4" max="4" width="11.57421875" style="2" customWidth="1"/>
    <col min="5" max="5" width="7.7109375" style="2" customWidth="1"/>
    <col min="6" max="6" width="12.57421875" style="2" customWidth="1"/>
    <col min="7" max="7" width="13.8515625" style="2" customWidth="1"/>
    <col min="8" max="9" width="9.140625" style="2" customWidth="1"/>
    <col min="10" max="10" width="2.7109375" style="2" customWidth="1"/>
    <col min="11" max="223" width="9.140625" style="2" customWidth="1"/>
    <col min="224" max="16384" width="4.57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5" customHeight="1">
      <c r="A3" s="1"/>
      <c r="B3" s="670" t="s">
        <v>479</v>
      </c>
      <c r="C3" s="670"/>
      <c r="D3" s="670"/>
      <c r="E3" s="670"/>
      <c r="F3" s="670"/>
      <c r="G3" s="670"/>
      <c r="H3" s="3"/>
      <c r="I3" s="4"/>
      <c r="J3" s="5"/>
    </row>
    <row r="4" spans="1:13" ht="12.75" customHeight="1">
      <c r="A4" s="1"/>
      <c r="B4" s="3"/>
      <c r="C4" s="3"/>
      <c r="D4" s="3"/>
      <c r="E4" s="3"/>
      <c r="F4" s="3"/>
      <c r="G4" s="3"/>
      <c r="H4" s="3"/>
      <c r="I4" s="4"/>
      <c r="J4" s="5"/>
      <c r="M4" s="6"/>
    </row>
    <row r="5" spans="1:10" ht="12.75" customHeight="1">
      <c r="A5" s="1"/>
      <c r="B5" s="3"/>
      <c r="C5" s="3"/>
      <c r="D5" s="3"/>
      <c r="E5" s="3"/>
      <c r="F5" s="3"/>
      <c r="G5" s="3"/>
      <c r="H5" s="3"/>
      <c r="I5" s="4"/>
      <c r="J5" s="5"/>
    </row>
    <row r="6" spans="1:12" ht="24">
      <c r="A6" s="1"/>
      <c r="B6" s="3"/>
      <c r="C6" s="3"/>
      <c r="D6" s="3"/>
      <c r="E6" s="3"/>
      <c r="F6" s="3"/>
      <c r="G6" s="3"/>
      <c r="H6" s="3"/>
      <c r="I6" s="4"/>
      <c r="J6" s="1"/>
      <c r="L6" s="7" t="s">
        <v>494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L7" s="8" t="s">
        <v>472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8" t="s">
        <v>473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676" t="s">
        <v>366</v>
      </c>
      <c r="B21" s="676"/>
      <c r="C21" s="676"/>
      <c r="D21" s="676"/>
      <c r="E21" s="676"/>
      <c r="F21" s="676"/>
      <c r="G21" s="676"/>
      <c r="H21" s="676"/>
      <c r="I21" s="676"/>
      <c r="J21" s="9"/>
    </row>
    <row r="22" spans="1:10" ht="15.75" customHeight="1">
      <c r="A22" s="676"/>
      <c r="B22" s="676"/>
      <c r="C22" s="676"/>
      <c r="D22" s="676"/>
      <c r="E22" s="676"/>
      <c r="F22" s="676"/>
      <c r="G22" s="676"/>
      <c r="H22" s="676"/>
      <c r="I22" s="676"/>
      <c r="J22" s="9"/>
    </row>
    <row r="23" spans="1:10" ht="20.25">
      <c r="A23" s="10"/>
      <c r="B23" s="10"/>
      <c r="C23" s="11" t="s">
        <v>367</v>
      </c>
      <c r="D23" s="12"/>
      <c r="E23" s="12"/>
      <c r="F23" s="12"/>
      <c r="G23" s="13">
        <v>44196</v>
      </c>
      <c r="H23" s="10"/>
      <c r="I23" s="10"/>
      <c r="J23" s="10"/>
    </row>
    <row r="24" spans="1:10" ht="26.25" customHeight="1">
      <c r="A24" s="10"/>
      <c r="B24" s="674" t="s">
        <v>109</v>
      </c>
      <c r="C24" s="674"/>
      <c r="D24" s="674"/>
      <c r="E24" s="674"/>
      <c r="F24" s="674"/>
      <c r="G24" s="674"/>
      <c r="H24" s="674"/>
      <c r="I24" s="14"/>
      <c r="J24" s="10"/>
    </row>
    <row r="25" spans="1:10" ht="12.75" customHeight="1">
      <c r="A25" s="1"/>
      <c r="B25" s="674"/>
      <c r="C25" s="674"/>
      <c r="D25" s="674"/>
      <c r="E25" s="674"/>
      <c r="F25" s="674"/>
      <c r="G25" s="674"/>
      <c r="H25" s="674"/>
      <c r="I25" s="14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>
      <c r="A27" s="1"/>
      <c r="B27" s="674"/>
      <c r="C27" s="674"/>
      <c r="D27" s="674"/>
      <c r="E27" s="674"/>
      <c r="F27" s="674"/>
      <c r="G27" s="674"/>
      <c r="H27" s="674"/>
      <c r="I27" s="14"/>
      <c r="J27" s="15"/>
    </row>
    <row r="28" spans="1:10" ht="20.25">
      <c r="A28" s="1"/>
      <c r="B28" s="674"/>
      <c r="C28" s="674"/>
      <c r="D28" s="674"/>
      <c r="E28" s="674"/>
      <c r="F28" s="674"/>
      <c r="G28" s="674"/>
      <c r="H28" s="674"/>
      <c r="I28" s="14"/>
      <c r="J28" s="15"/>
    </row>
    <row r="29" spans="1:10" ht="20.25">
      <c r="A29" s="1"/>
      <c r="B29" s="674"/>
      <c r="C29" s="674"/>
      <c r="D29" s="674"/>
      <c r="E29" s="674"/>
      <c r="F29" s="674"/>
      <c r="G29" s="674"/>
      <c r="H29" s="674"/>
      <c r="I29" s="14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671" t="s">
        <v>233</v>
      </c>
      <c r="B38" s="671"/>
      <c r="C38" s="671"/>
      <c r="D38" s="671"/>
      <c r="E38" s="1"/>
      <c r="F38" s="671" t="s">
        <v>13</v>
      </c>
      <c r="G38" s="671"/>
      <c r="H38" s="671"/>
      <c r="I38" s="671"/>
      <c r="J38" s="17"/>
    </row>
    <row r="39" spans="1:10" ht="12.75">
      <c r="A39" s="1"/>
      <c r="B39" s="1"/>
      <c r="C39" s="1"/>
      <c r="D39" s="1"/>
      <c r="E39" s="1"/>
      <c r="F39" s="18"/>
      <c r="G39" s="18"/>
      <c r="H39" s="18"/>
      <c r="I39" s="18"/>
      <c r="J39" s="18"/>
    </row>
    <row r="40" spans="1:10" ht="13.5">
      <c r="A40" s="675" t="s">
        <v>493</v>
      </c>
      <c r="B40" s="675"/>
      <c r="C40" s="675"/>
      <c r="D40" s="675"/>
      <c r="E40" s="1"/>
      <c r="F40" s="675" t="s">
        <v>476</v>
      </c>
      <c r="G40" s="675"/>
      <c r="H40" s="675"/>
      <c r="I40" s="675"/>
      <c r="J40" s="21"/>
    </row>
    <row r="41" spans="1:10" ht="13.5">
      <c r="A41" s="675"/>
      <c r="B41" s="675"/>
      <c r="C41" s="675"/>
      <c r="D41" s="675"/>
      <c r="E41" s="1"/>
      <c r="F41" s="19"/>
      <c r="G41" s="19"/>
      <c r="H41" s="19"/>
      <c r="I41" s="19"/>
      <c r="J41" s="19"/>
    </row>
    <row r="42" spans="1:10" ht="13.5">
      <c r="A42" s="19"/>
      <c r="B42" s="19"/>
      <c r="C42" s="19"/>
      <c r="D42" s="19"/>
      <c r="E42" s="1"/>
      <c r="F42" s="19"/>
      <c r="G42" s="19"/>
      <c r="H42" s="19"/>
      <c r="I42" s="19"/>
      <c r="J42" s="19"/>
    </row>
    <row r="43" spans="1:10" ht="13.5">
      <c r="A43" s="671"/>
      <c r="B43" s="671"/>
      <c r="C43" s="671"/>
      <c r="D43" s="671"/>
      <c r="E43" s="1"/>
      <c r="F43" s="17"/>
      <c r="G43" s="17"/>
      <c r="H43" s="17"/>
      <c r="I43" s="17"/>
      <c r="J43" s="17"/>
    </row>
    <row r="44" spans="1:10" ht="13.5">
      <c r="A44" s="16"/>
      <c r="B44" s="16"/>
      <c r="C44" s="16"/>
      <c r="D44" s="671"/>
      <c r="E44" s="671"/>
      <c r="F44" s="671"/>
      <c r="G44" s="16"/>
      <c r="H44" s="16"/>
      <c r="I44" s="16"/>
      <c r="J44" s="16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3.5">
      <c r="A46" s="19"/>
      <c r="B46" s="19"/>
      <c r="C46" s="671"/>
      <c r="D46" s="671"/>
      <c r="E46" s="671"/>
      <c r="F46" s="671"/>
      <c r="G46" s="671"/>
      <c r="H46" s="19"/>
      <c r="I46" s="19"/>
      <c r="J46" s="19"/>
    </row>
    <row r="47" spans="1:10" ht="13.5">
      <c r="A47" s="22"/>
      <c r="B47" s="22"/>
      <c r="C47" s="22"/>
      <c r="D47" s="23"/>
      <c r="E47" s="23"/>
      <c r="F47" s="23"/>
      <c r="G47" s="22"/>
      <c r="H47" s="22"/>
      <c r="I47" s="22"/>
      <c r="J47" s="22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3.5">
      <c r="A50" s="18"/>
      <c r="B50" s="18"/>
      <c r="C50" s="672" t="s">
        <v>497</v>
      </c>
      <c r="D50" s="672"/>
      <c r="E50" s="672"/>
      <c r="F50" s="672"/>
      <c r="G50" s="672"/>
      <c r="H50" s="18"/>
      <c r="I50" s="18"/>
      <c r="J50" s="18"/>
    </row>
    <row r="51" spans="1:10" ht="12.75" customHeight="1">
      <c r="A51" s="18"/>
      <c r="B51" s="18"/>
      <c r="C51" s="673"/>
      <c r="D51" s="673"/>
      <c r="E51" s="673"/>
      <c r="F51" s="673"/>
      <c r="G51" s="673"/>
      <c r="H51" s="18"/>
      <c r="I51" s="18"/>
      <c r="J51" s="18"/>
    </row>
    <row r="52" spans="1:10" ht="13.5">
      <c r="A52" s="1"/>
      <c r="B52" s="1"/>
      <c r="C52" s="18"/>
      <c r="D52" s="18"/>
      <c r="E52" s="673"/>
      <c r="F52" s="673"/>
      <c r="G52" s="673"/>
      <c r="H52" s="673"/>
      <c r="I52" s="673"/>
      <c r="J52" s="1"/>
    </row>
  </sheetData>
  <sheetProtection/>
  <mergeCells count="16">
    <mergeCell ref="E52:I52"/>
    <mergeCell ref="F38:I38"/>
    <mergeCell ref="F40:I40"/>
    <mergeCell ref="B29:H29"/>
    <mergeCell ref="A43:D43"/>
    <mergeCell ref="A38:D38"/>
    <mergeCell ref="A40:D40"/>
    <mergeCell ref="B3:G3"/>
    <mergeCell ref="D44:F44"/>
    <mergeCell ref="C50:G50"/>
    <mergeCell ref="C51:G51"/>
    <mergeCell ref="C46:G46"/>
    <mergeCell ref="B27:H28"/>
    <mergeCell ref="A41:D41"/>
    <mergeCell ref="B24:H25"/>
    <mergeCell ref="A21:I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:AA225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I46" sqref="I46"/>
      <selection pane="bottomLeft" activeCell="L19" sqref="K18:L19"/>
    </sheetView>
  </sheetViews>
  <sheetFormatPr defaultColWidth="20.8515625" defaultRowHeight="12.75"/>
  <cols>
    <col min="1" max="1" width="2.8515625" style="340" customWidth="1"/>
    <col min="2" max="2" width="5.421875" style="340" customWidth="1"/>
    <col min="3" max="3" width="22.140625" style="414" customWidth="1"/>
    <col min="4" max="4" width="10.00390625" style="414" hidden="1" customWidth="1"/>
    <col min="5" max="5" width="7.8515625" style="1" bestFit="1" customWidth="1"/>
    <col min="6" max="6" width="17.421875" style="1" bestFit="1" customWidth="1"/>
    <col min="7" max="7" width="11.140625" style="340" customWidth="1"/>
    <col min="8" max="8" width="1.28515625" style="340" customWidth="1"/>
    <col min="9" max="16384" width="20.8515625" style="340" customWidth="1"/>
  </cols>
  <sheetData>
    <row r="2" spans="2:6" ht="14.25" customHeight="1">
      <c r="B2" s="338">
        <v>13</v>
      </c>
      <c r="C2" s="711" t="s">
        <v>411</v>
      </c>
      <c r="D2" s="711"/>
      <c r="E2" s="711"/>
      <c r="F2" s="711"/>
    </row>
    <row r="3" spans="2:6" ht="14.25" customHeight="1">
      <c r="B3" s="338"/>
      <c r="C3" s="339"/>
      <c r="D3" s="339"/>
      <c r="E3" s="339"/>
      <c r="F3" s="339"/>
    </row>
    <row r="4" spans="2:9" ht="14.25" customHeight="1">
      <c r="B4" s="338"/>
      <c r="C4" s="342"/>
      <c r="D4" s="342"/>
      <c r="E4" s="342"/>
      <c r="F4" s="342"/>
      <c r="I4" s="341" t="s">
        <v>280</v>
      </c>
    </row>
    <row r="5" spans="3:9" s="343" customFormat="1" ht="18" customHeight="1">
      <c r="C5" s="721"/>
      <c r="D5" s="716" t="s">
        <v>53</v>
      </c>
      <c r="E5" s="712" t="s">
        <v>389</v>
      </c>
      <c r="F5" s="716" t="s">
        <v>390</v>
      </c>
      <c r="G5" s="712" t="s">
        <v>54</v>
      </c>
      <c r="I5" s="341" t="s">
        <v>399</v>
      </c>
    </row>
    <row r="6" spans="3:9" s="343" customFormat="1" ht="21.75" customHeight="1">
      <c r="C6" s="721"/>
      <c r="D6" s="716"/>
      <c r="E6" s="712"/>
      <c r="F6" s="716"/>
      <c r="G6" s="712"/>
      <c r="I6" s="278"/>
    </row>
    <row r="7" spans="3:7" s="343" customFormat="1" ht="15" customHeight="1">
      <c r="C7" s="98" t="s">
        <v>55</v>
      </c>
      <c r="D7" s="425"/>
      <c r="E7" s="426"/>
      <c r="F7" s="426"/>
      <c r="G7" s="18"/>
    </row>
    <row r="8" spans="3:7" s="427" customFormat="1" ht="15" customHeight="1">
      <c r="C8" s="428" t="str">
        <f>"към 01.01."&amp;Баланс!G6</f>
        <v>към 01.01.2019 г.</v>
      </c>
      <c r="D8" s="429"/>
      <c r="E8" s="430">
        <v>0</v>
      </c>
      <c r="F8" s="430">
        <v>0</v>
      </c>
      <c r="G8" s="431">
        <v>0</v>
      </c>
    </row>
    <row r="9" spans="3:7" ht="15" customHeight="1">
      <c r="C9" s="18" t="s">
        <v>56</v>
      </c>
      <c r="D9" s="432"/>
      <c r="E9" s="296">
        <v>0</v>
      </c>
      <c r="F9" s="433">
        <v>0</v>
      </c>
      <c r="G9" s="291">
        <v>0</v>
      </c>
    </row>
    <row r="10" spans="3:7" ht="15" customHeight="1">
      <c r="C10" s="18" t="s">
        <v>57</v>
      </c>
      <c r="D10" s="432"/>
      <c r="E10" s="296">
        <v>0</v>
      </c>
      <c r="F10" s="433">
        <v>0</v>
      </c>
      <c r="G10" s="291">
        <f>SUM(E10:F10)</f>
        <v>0</v>
      </c>
    </row>
    <row r="11" spans="3:7" ht="15" customHeight="1">
      <c r="C11" s="428" t="str">
        <f>"към 31.12."&amp;Баланс!G6</f>
        <v>към 31.12.2019 г.</v>
      </c>
      <c r="D11" s="434">
        <v>0</v>
      </c>
      <c r="E11" s="431">
        <f>SUM(E8:E10)</f>
        <v>0</v>
      </c>
      <c r="F11" s="431">
        <f>SUM(F8:F10)</f>
        <v>0</v>
      </c>
      <c r="G11" s="431">
        <f>SUM(D11:F11)</f>
        <v>0</v>
      </c>
    </row>
    <row r="12" spans="3:7" ht="15" customHeight="1">
      <c r="C12" s="18" t="s">
        <v>56</v>
      </c>
      <c r="D12" s="432"/>
      <c r="E12" s="291"/>
      <c r="F12" s="291">
        <v>0</v>
      </c>
      <c r="G12" s="291"/>
    </row>
    <row r="13" spans="3:7" ht="15" customHeight="1">
      <c r="C13" s="18" t="s">
        <v>57</v>
      </c>
      <c r="D13" s="432"/>
      <c r="E13" s="291">
        <v>0</v>
      </c>
      <c r="F13" s="291">
        <v>0</v>
      </c>
      <c r="G13" s="291"/>
    </row>
    <row r="14" spans="3:7" ht="15" customHeight="1">
      <c r="C14" s="428" t="str">
        <f>"към 31.12."&amp;Баланс!E6</f>
        <v>към 31.12.2020 г.</v>
      </c>
      <c r="D14" s="435">
        <v>0</v>
      </c>
      <c r="E14" s="431">
        <f>SUM(E11:E13)</f>
        <v>0</v>
      </c>
      <c r="F14" s="431">
        <f>SUM(F11:F13)</f>
        <v>0</v>
      </c>
      <c r="G14" s="431">
        <f>SUM(D14:F14)</f>
        <v>0</v>
      </c>
    </row>
    <row r="15" spans="3:7" ht="15" customHeight="1">
      <c r="C15" s="98"/>
      <c r="D15" s="436"/>
      <c r="E15" s="437"/>
      <c r="F15" s="437"/>
      <c r="G15" s="437"/>
    </row>
    <row r="16" spans="3:7" ht="15" customHeight="1">
      <c r="C16" s="98" t="s">
        <v>58</v>
      </c>
      <c r="D16" s="425"/>
      <c r="E16" s="296"/>
      <c r="F16" s="296"/>
      <c r="G16" s="296"/>
    </row>
    <row r="17" spans="3:7" ht="13.5">
      <c r="C17" s="428" t="str">
        <f>C8</f>
        <v>към 01.01.2019 г.</v>
      </c>
      <c r="D17" s="428"/>
      <c r="E17" s="420">
        <v>0</v>
      </c>
      <c r="F17" s="420">
        <v>0</v>
      </c>
      <c r="G17" s="431">
        <f>SUM(E17:F17)</f>
        <v>0</v>
      </c>
    </row>
    <row r="18" spans="3:8" ht="15" customHeight="1">
      <c r="C18" s="18" t="s">
        <v>455</v>
      </c>
      <c r="D18" s="18"/>
      <c r="E18" s="296">
        <v>0</v>
      </c>
      <c r="F18" s="296">
        <v>0</v>
      </c>
      <c r="G18" s="291">
        <v>0</v>
      </c>
      <c r="H18" s="34"/>
    </row>
    <row r="19" spans="3:8" ht="15" customHeight="1">
      <c r="C19" s="18" t="s">
        <v>57</v>
      </c>
      <c r="D19" s="18"/>
      <c r="E19" s="296">
        <v>0</v>
      </c>
      <c r="F19" s="296">
        <v>0</v>
      </c>
      <c r="G19" s="291">
        <f>SUM(E19:F19)</f>
        <v>0</v>
      </c>
      <c r="H19" s="43"/>
    </row>
    <row r="20" spans="3:7" ht="15" customHeight="1">
      <c r="C20" s="428" t="str">
        <f>C11</f>
        <v>към 31.12.2019 г.</v>
      </c>
      <c r="D20" s="435">
        <v>0</v>
      </c>
      <c r="E20" s="431">
        <f>SUM(E17:E19)</f>
        <v>0</v>
      </c>
      <c r="F20" s="431">
        <f>SUM(F17:F19)</f>
        <v>0</v>
      </c>
      <c r="G20" s="431">
        <f>SUM(E20:F20)</f>
        <v>0</v>
      </c>
    </row>
    <row r="21" spans="3:7" ht="15" customHeight="1">
      <c r="C21" s="18" t="s">
        <v>455</v>
      </c>
      <c r="D21" s="18"/>
      <c r="E21" s="296">
        <v>0</v>
      </c>
      <c r="F21" s="296">
        <v>0</v>
      </c>
      <c r="G21" s="291">
        <f>SUM(E21:F21)</f>
        <v>0</v>
      </c>
    </row>
    <row r="22" spans="3:7" ht="15" customHeight="1">
      <c r="C22" s="18" t="s">
        <v>57</v>
      </c>
      <c r="D22" s="18"/>
      <c r="E22" s="296">
        <v>0</v>
      </c>
      <c r="F22" s="296">
        <v>0</v>
      </c>
      <c r="G22" s="291">
        <v>0</v>
      </c>
    </row>
    <row r="23" spans="3:7" s="380" customFormat="1" ht="15" customHeight="1">
      <c r="C23" s="428" t="str">
        <f>C14</f>
        <v>към 31.12.2020 г.</v>
      </c>
      <c r="D23" s="435">
        <v>0</v>
      </c>
      <c r="E23" s="431">
        <f>SUM(E20:E22)</f>
        <v>0</v>
      </c>
      <c r="F23" s="431">
        <f>SUM(F20:F22)</f>
        <v>0</v>
      </c>
      <c r="G23" s="431">
        <v>0</v>
      </c>
    </row>
    <row r="24" spans="3:7" s="366" customFormat="1" ht="15" customHeight="1">
      <c r="C24" s="98"/>
      <c r="D24" s="436"/>
      <c r="E24" s="437"/>
      <c r="F24" s="437"/>
      <c r="G24" s="437"/>
    </row>
    <row r="25" spans="3:7" ht="15" customHeight="1">
      <c r="C25" s="98" t="s">
        <v>59</v>
      </c>
      <c r="D25" s="425"/>
      <c r="E25" s="296"/>
      <c r="F25" s="296"/>
      <c r="G25" s="437"/>
    </row>
    <row r="26" spans="3:10" ht="13.5">
      <c r="C26" s="438" t="str">
        <f>C17</f>
        <v>към 01.01.2019 г.</v>
      </c>
      <c r="D26" s="439"/>
      <c r="E26" s="440">
        <f>E8+E17</f>
        <v>0</v>
      </c>
      <c r="F26" s="440">
        <f>F8+F17</f>
        <v>0</v>
      </c>
      <c r="G26" s="441">
        <f>SUM(E26:F26)</f>
        <v>0</v>
      </c>
      <c r="I26" s="421" t="s">
        <v>383</v>
      </c>
      <c r="J26" s="422" t="s">
        <v>384</v>
      </c>
    </row>
    <row r="27" spans="3:10" ht="13.5">
      <c r="C27" s="438" t="str">
        <f>C20</f>
        <v>към 31.12.2019 г.</v>
      </c>
      <c r="D27" s="439">
        <v>0</v>
      </c>
      <c r="E27" s="440">
        <f>E11+E20</f>
        <v>0</v>
      </c>
      <c r="F27" s="440">
        <f>F11+F20</f>
        <v>0</v>
      </c>
      <c r="G27" s="441">
        <f>SUM(E27:F27)</f>
        <v>0</v>
      </c>
      <c r="H27" s="99"/>
      <c r="I27" s="423">
        <f>Баланс!G10</f>
        <v>0</v>
      </c>
      <c r="J27" s="424">
        <f>G27-I27</f>
        <v>0</v>
      </c>
    </row>
    <row r="28" spans="3:10" ht="13.5">
      <c r="C28" s="438" t="str">
        <f>C23</f>
        <v>към 31.12.2020 г.</v>
      </c>
      <c r="D28" s="439">
        <v>0</v>
      </c>
      <c r="E28" s="440">
        <f>E14+E23</f>
        <v>0</v>
      </c>
      <c r="F28" s="440">
        <f>F14+F23</f>
        <v>0</v>
      </c>
      <c r="G28" s="441">
        <f>SUM(E28:F28)</f>
        <v>0</v>
      </c>
      <c r="H28" s="99"/>
      <c r="I28" s="423">
        <f>Баланс!E10</f>
        <v>0</v>
      </c>
      <c r="J28" s="424">
        <f>G28-I28</f>
        <v>0</v>
      </c>
    </row>
    <row r="29" spans="3:7" ht="13.5">
      <c r="C29" s="379"/>
      <c r="D29" s="379"/>
      <c r="G29" s="381"/>
    </row>
    <row r="30" spans="3:7" ht="13.5">
      <c r="C30" s="379"/>
      <c r="D30" s="379"/>
      <c r="G30" s="381"/>
    </row>
    <row r="31" spans="3:7" ht="13.5">
      <c r="C31" s="379"/>
      <c r="D31" s="379"/>
      <c r="G31" s="381"/>
    </row>
    <row r="32" spans="3:6" ht="15" customHeight="1">
      <c r="C32" s="382"/>
      <c r="D32" s="717" t="s">
        <v>362</v>
      </c>
      <c r="E32" s="717"/>
      <c r="F32" s="717"/>
    </row>
    <row r="33" spans="3:6" s="366" customFormat="1" ht="13.5">
      <c r="C33" s="382"/>
      <c r="D33" s="718"/>
      <c r="E33" s="718"/>
      <c r="F33" s="718"/>
    </row>
    <row r="34" spans="3:27" ht="13.5">
      <c r="C34" s="382"/>
      <c r="D34" s="717" t="s">
        <v>362</v>
      </c>
      <c r="E34" s="717"/>
      <c r="F34" s="717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</row>
    <row r="35" spans="3:27" ht="13.5">
      <c r="C35" s="382"/>
      <c r="D35" s="385"/>
      <c r="E35" s="386"/>
      <c r="F35" s="386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</row>
    <row r="36" spans="3:27" ht="13.5">
      <c r="C36" s="382"/>
      <c r="D36" s="382"/>
      <c r="G36" s="390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</row>
    <row r="37" spans="3:27" ht="13.5">
      <c r="C37" s="720" t="s">
        <v>362</v>
      </c>
      <c r="D37" s="720"/>
      <c r="E37" s="720"/>
      <c r="F37" s="720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</row>
    <row r="38" spans="3:27" ht="13.5">
      <c r="C38" s="720" t="s">
        <v>362</v>
      </c>
      <c r="D38" s="720"/>
      <c r="E38" s="720"/>
      <c r="F38" s="720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</row>
    <row r="39" spans="3:27" ht="13.5" customHeight="1">
      <c r="C39" s="719" t="s">
        <v>362</v>
      </c>
      <c r="D39" s="719"/>
      <c r="E39" s="719"/>
      <c r="F39" s="719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</row>
    <row r="40" spans="3:27" ht="13.5">
      <c r="C40" s="720" t="s">
        <v>362</v>
      </c>
      <c r="D40" s="720"/>
      <c r="E40" s="720"/>
      <c r="F40" s="720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</row>
    <row r="41" spans="3:27" ht="13.5">
      <c r="C41" s="720" t="s">
        <v>362</v>
      </c>
      <c r="D41" s="720"/>
      <c r="E41" s="720"/>
      <c r="F41" s="720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</row>
    <row r="42" spans="3:27" ht="13.5">
      <c r="C42" s="719" t="s">
        <v>362</v>
      </c>
      <c r="D42" s="719"/>
      <c r="E42" s="719"/>
      <c r="F42" s="719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</row>
    <row r="43" spans="3:27" ht="13.5">
      <c r="C43" s="391"/>
      <c r="D43" s="391"/>
      <c r="G43" s="390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</row>
    <row r="44" spans="3:27" s="392" customFormat="1" ht="13.5">
      <c r="C44" s="391"/>
      <c r="D44" s="391"/>
      <c r="G44" s="390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</row>
    <row r="45" spans="3:27" s="392" customFormat="1" ht="13.5">
      <c r="C45" s="391"/>
      <c r="D45" s="391"/>
      <c r="G45" s="390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</row>
    <row r="46" spans="3:27" s="392" customFormat="1" ht="13.5">
      <c r="C46" s="391"/>
      <c r="D46" s="391"/>
      <c r="G46" s="390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</row>
    <row r="47" spans="3:27" s="392" customFormat="1" ht="15" customHeight="1">
      <c r="C47" s="391"/>
      <c r="D47" s="391"/>
      <c r="G47" s="390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</row>
    <row r="48" spans="3:27" s="392" customFormat="1" ht="15.75" customHeight="1">
      <c r="C48" s="391"/>
      <c r="D48" s="391"/>
      <c r="G48" s="390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</row>
    <row r="49" spans="3:27" s="392" customFormat="1" ht="14.25" customHeight="1">
      <c r="C49" s="391"/>
      <c r="D49" s="391"/>
      <c r="G49" s="394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</row>
    <row r="50" spans="3:27" s="380" customFormat="1" ht="13.5">
      <c r="C50" s="395"/>
      <c r="D50" s="395"/>
      <c r="G50" s="396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</row>
    <row r="51" spans="3:27" ht="13.5">
      <c r="C51" s="395"/>
      <c r="D51" s="395"/>
      <c r="G51" s="398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</row>
    <row r="52" spans="3:27" ht="13.5">
      <c r="C52" s="382"/>
      <c r="D52" s="382"/>
      <c r="G52" s="390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</row>
    <row r="53" spans="3:27" ht="13.5">
      <c r="C53" s="382"/>
      <c r="D53" s="382"/>
      <c r="G53" s="390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</row>
    <row r="54" spans="3:27" s="366" customFormat="1" ht="13.5">
      <c r="C54" s="395"/>
      <c r="D54" s="395"/>
      <c r="G54" s="396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</row>
    <row r="55" spans="3:27" s="366" customFormat="1" ht="13.5">
      <c r="C55" s="395"/>
      <c r="D55" s="395"/>
      <c r="G55" s="398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</row>
    <row r="56" spans="3:27" ht="13.5">
      <c r="C56" s="382"/>
      <c r="D56" s="382"/>
      <c r="G56" s="397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</row>
    <row r="57" spans="3:27" ht="14.25" customHeight="1">
      <c r="C57" s="400"/>
      <c r="D57" s="400"/>
      <c r="G57" s="400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</row>
    <row r="58" spans="3:27" ht="14.25" customHeight="1">
      <c r="C58" s="400"/>
      <c r="D58" s="400"/>
      <c r="G58" s="402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</row>
    <row r="59" spans="3:27" ht="15" customHeight="1">
      <c r="C59" s="403"/>
      <c r="D59" s="403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</row>
    <row r="60" spans="3:27" s="407" customFormat="1" ht="13.5">
      <c r="C60" s="406"/>
      <c r="D60" s="406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</row>
    <row r="61" spans="3:27" ht="13.5">
      <c r="C61" s="340"/>
      <c r="D61" s="340"/>
      <c r="G61" s="410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</row>
    <row r="62" spans="3:27" ht="13.5">
      <c r="C62" s="411"/>
      <c r="D62" s="411"/>
      <c r="G62" s="412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</row>
    <row r="63" spans="3:27" ht="13.5">
      <c r="C63" s="411"/>
      <c r="D63" s="411"/>
      <c r="G63" s="412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</row>
    <row r="64" spans="3:27" ht="13.5">
      <c r="C64" s="411"/>
      <c r="D64" s="411"/>
      <c r="G64" s="412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</row>
    <row r="65" spans="3:27" ht="13.5">
      <c r="C65" s="411"/>
      <c r="D65" s="411"/>
      <c r="G65" s="412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</row>
    <row r="66" spans="3:27" ht="13.5">
      <c r="C66" s="411"/>
      <c r="D66" s="411"/>
      <c r="G66" s="412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</row>
    <row r="67" spans="3:27" ht="13.5">
      <c r="C67" s="411"/>
      <c r="D67" s="411"/>
      <c r="G67" s="412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</row>
    <row r="68" spans="3:27" ht="13.5">
      <c r="C68" s="411"/>
      <c r="D68" s="411"/>
      <c r="G68" s="412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</row>
    <row r="69" spans="3:27" ht="13.5">
      <c r="C69" s="384"/>
      <c r="D69" s="384"/>
      <c r="G69" s="412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</row>
    <row r="70" spans="3:27" ht="13.5">
      <c r="C70" s="384"/>
      <c r="D70" s="384"/>
      <c r="G70" s="412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</row>
    <row r="71" spans="3:27" ht="13.5">
      <c r="C71" s="384"/>
      <c r="D71" s="384"/>
      <c r="G71" s="412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</row>
    <row r="72" spans="3:27" ht="13.5">
      <c r="C72" s="384"/>
      <c r="D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</row>
    <row r="73" spans="3:27" ht="13.5">
      <c r="C73" s="384"/>
      <c r="D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</row>
    <row r="74" spans="3:27" ht="13.5">
      <c r="C74" s="384"/>
      <c r="D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</row>
    <row r="75" spans="3:27" ht="13.5">
      <c r="C75" s="384"/>
      <c r="D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</row>
    <row r="76" spans="3:27" ht="13.5">
      <c r="C76" s="384"/>
      <c r="D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</row>
    <row r="77" spans="3:27" ht="13.5">
      <c r="C77" s="384"/>
      <c r="D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</row>
    <row r="78" spans="3:27" ht="13.5">
      <c r="C78" s="384"/>
      <c r="D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</row>
    <row r="79" spans="3:27" ht="13.5">
      <c r="C79" s="384"/>
      <c r="D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</row>
    <row r="80" spans="3:27" ht="13.5">
      <c r="C80" s="384"/>
      <c r="D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</row>
    <row r="81" spans="3:27" ht="13.5">
      <c r="C81" s="384"/>
      <c r="D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</row>
    <row r="82" spans="3:27" ht="13.5">
      <c r="C82" s="384"/>
      <c r="D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</row>
    <row r="83" spans="3:27" ht="13.5">
      <c r="C83" s="384"/>
      <c r="D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</row>
    <row r="84" spans="3:27" ht="13.5">
      <c r="C84" s="384"/>
      <c r="D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</row>
    <row r="85" spans="3:27" ht="13.5">
      <c r="C85" s="384"/>
      <c r="D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</row>
    <row r="86" spans="3:27" ht="13.5">
      <c r="C86" s="384"/>
      <c r="D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</row>
    <row r="87" spans="3:27" ht="13.5">
      <c r="C87" s="384"/>
      <c r="D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</row>
    <row r="88" spans="3:27" ht="13.5">
      <c r="C88" s="384"/>
      <c r="D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</row>
    <row r="89" spans="3:27" ht="13.5">
      <c r="C89" s="384"/>
      <c r="D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</row>
    <row r="90" spans="3:27" ht="13.5">
      <c r="C90" s="384"/>
      <c r="D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</row>
    <row r="91" spans="3:27" ht="13.5">
      <c r="C91" s="384"/>
      <c r="D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</row>
    <row r="92" spans="3:27" ht="13.5">
      <c r="C92" s="384"/>
      <c r="D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</row>
    <row r="93" spans="3:27" ht="13.5">
      <c r="C93" s="384"/>
      <c r="D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</row>
    <row r="94" spans="3:27" ht="13.5">
      <c r="C94" s="384"/>
      <c r="D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</row>
    <row r="95" spans="3:27" ht="13.5">
      <c r="C95" s="384"/>
      <c r="D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</row>
    <row r="96" spans="3:27" ht="13.5">
      <c r="C96" s="384"/>
      <c r="D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</row>
    <row r="97" spans="3:27" ht="13.5">
      <c r="C97" s="384"/>
      <c r="D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</row>
    <row r="98" spans="3:27" ht="13.5">
      <c r="C98" s="384"/>
      <c r="D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</row>
    <row r="99" spans="3:27" ht="13.5">
      <c r="C99" s="384"/>
      <c r="D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</row>
    <row r="100" spans="3:27" ht="13.5">
      <c r="C100" s="384"/>
      <c r="D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</row>
    <row r="101" spans="3:27" ht="13.5">
      <c r="C101" s="384"/>
      <c r="D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</row>
    <row r="102" spans="3:27" ht="13.5">
      <c r="C102" s="384"/>
      <c r="D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</row>
    <row r="103" spans="3:27" ht="13.5">
      <c r="C103" s="384"/>
      <c r="D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</row>
    <row r="104" spans="3:27" ht="13.5">
      <c r="C104" s="384"/>
      <c r="D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</row>
    <row r="105" spans="3:27" ht="13.5">
      <c r="C105" s="384"/>
      <c r="D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</row>
    <row r="106" spans="3:27" ht="13.5">
      <c r="C106" s="384"/>
      <c r="D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</row>
    <row r="107" spans="3:27" ht="13.5">
      <c r="C107" s="384"/>
      <c r="D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</row>
    <row r="108" spans="3:27" ht="13.5">
      <c r="C108" s="384"/>
      <c r="D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</row>
    <row r="109" spans="3:27" ht="13.5">
      <c r="C109" s="384"/>
      <c r="D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</row>
    <row r="110" spans="3:27" ht="13.5">
      <c r="C110" s="384"/>
      <c r="D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</row>
    <row r="111" spans="3:27" ht="13.5">
      <c r="C111" s="384"/>
      <c r="D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3:27" ht="13.5">
      <c r="C112" s="384"/>
      <c r="D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3:27" ht="13.5">
      <c r="C113" s="384"/>
      <c r="D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3:27" ht="13.5">
      <c r="C114" s="384"/>
      <c r="D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3:27" ht="13.5">
      <c r="C115" s="384"/>
      <c r="D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3:27" ht="13.5">
      <c r="C116" s="384"/>
      <c r="D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3:27" ht="13.5">
      <c r="C117" s="384"/>
      <c r="D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3:27" ht="13.5">
      <c r="C118" s="384"/>
      <c r="D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3:27" ht="13.5">
      <c r="C119" s="384"/>
      <c r="D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3:27" ht="13.5">
      <c r="C120" s="384"/>
      <c r="D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3:27" ht="13.5">
      <c r="C121" s="384"/>
      <c r="D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3:27" ht="13.5">
      <c r="C122" s="384"/>
      <c r="D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3:27" ht="13.5">
      <c r="C123" s="384"/>
      <c r="D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3:27" ht="13.5">
      <c r="C124" s="384"/>
      <c r="D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3:27" ht="13.5">
      <c r="C125" s="384"/>
      <c r="D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3:27" ht="13.5">
      <c r="C126" s="384"/>
      <c r="D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3:27" ht="13.5">
      <c r="C127" s="384"/>
      <c r="D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3:27" ht="13.5">
      <c r="C128" s="384"/>
      <c r="D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3:27" ht="13.5">
      <c r="C129" s="384"/>
      <c r="D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3:27" ht="13.5">
      <c r="C130" s="384"/>
      <c r="D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3:27" ht="13.5">
      <c r="C131" s="384"/>
      <c r="D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</row>
    <row r="132" spans="3:27" ht="13.5">
      <c r="C132" s="384"/>
      <c r="D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</row>
    <row r="133" spans="3:27" ht="13.5">
      <c r="C133" s="384"/>
      <c r="D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</row>
    <row r="134" spans="3:27" ht="13.5">
      <c r="C134" s="384"/>
      <c r="D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</row>
    <row r="135" spans="3:27" ht="13.5">
      <c r="C135" s="384"/>
      <c r="D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</row>
    <row r="136" spans="3:27" ht="13.5">
      <c r="C136" s="384"/>
      <c r="D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</row>
    <row r="137" spans="3:27" ht="13.5">
      <c r="C137" s="384"/>
      <c r="D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</row>
    <row r="138" spans="3:27" ht="13.5">
      <c r="C138" s="384"/>
      <c r="D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</row>
    <row r="139" spans="3:27" ht="13.5">
      <c r="C139" s="384"/>
      <c r="D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</row>
    <row r="140" spans="3:27" ht="13.5">
      <c r="C140" s="384"/>
      <c r="D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</row>
    <row r="141" spans="3:27" ht="13.5">
      <c r="C141" s="384"/>
      <c r="D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</row>
    <row r="142" spans="3:27" ht="13.5">
      <c r="C142" s="384"/>
      <c r="D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</row>
    <row r="143" spans="3:27" ht="13.5">
      <c r="C143" s="384"/>
      <c r="D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</row>
    <row r="144" spans="3:27" ht="13.5">
      <c r="C144" s="384"/>
      <c r="D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</row>
    <row r="145" spans="3:27" ht="13.5">
      <c r="C145" s="384"/>
      <c r="D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</row>
    <row r="146" spans="3:27" ht="13.5">
      <c r="C146" s="384"/>
      <c r="D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</row>
    <row r="147" spans="3:27" ht="13.5">
      <c r="C147" s="384"/>
      <c r="D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</row>
    <row r="148" spans="3:27" ht="13.5">
      <c r="C148" s="384"/>
      <c r="D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</row>
    <row r="149" spans="3:27" ht="13.5">
      <c r="C149" s="384"/>
      <c r="D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</row>
    <row r="150" spans="3:27" ht="13.5">
      <c r="C150" s="384"/>
      <c r="D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</row>
    <row r="151" spans="3:27" ht="13.5">
      <c r="C151" s="384"/>
      <c r="D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</row>
    <row r="152" spans="3:27" ht="13.5">
      <c r="C152" s="384"/>
      <c r="D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</row>
    <row r="153" spans="3:27" ht="13.5">
      <c r="C153" s="384"/>
      <c r="D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</row>
    <row r="154" spans="3:27" ht="13.5">
      <c r="C154" s="384"/>
      <c r="D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</row>
    <row r="155" spans="3:27" ht="13.5">
      <c r="C155" s="384"/>
      <c r="D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</row>
    <row r="156" spans="3:27" ht="13.5">
      <c r="C156" s="384"/>
      <c r="D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</row>
    <row r="157" spans="3:27" ht="13.5">
      <c r="C157" s="384"/>
      <c r="D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</row>
    <row r="158" spans="3:27" ht="13.5">
      <c r="C158" s="384"/>
      <c r="D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</row>
    <row r="159" spans="3:27" ht="13.5">
      <c r="C159" s="384"/>
      <c r="D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</row>
    <row r="160" spans="3:27" ht="13.5">
      <c r="C160" s="384"/>
      <c r="D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</row>
    <row r="161" spans="3:27" ht="13.5">
      <c r="C161" s="384"/>
      <c r="D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</row>
    <row r="162" spans="3:27" ht="13.5">
      <c r="C162" s="384"/>
      <c r="D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</row>
    <row r="163" spans="3:27" ht="13.5">
      <c r="C163" s="384"/>
      <c r="D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</row>
    <row r="164" spans="3:27" ht="13.5">
      <c r="C164" s="384"/>
      <c r="D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</row>
    <row r="165" spans="3:27" ht="13.5">
      <c r="C165" s="384"/>
      <c r="D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</row>
    <row r="166" spans="3:27" ht="13.5">
      <c r="C166" s="384"/>
      <c r="D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</row>
    <row r="167" spans="3:27" ht="13.5">
      <c r="C167" s="384"/>
      <c r="D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</row>
    <row r="168" spans="3:27" ht="13.5">
      <c r="C168" s="384"/>
      <c r="D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</row>
    <row r="169" spans="3:27" ht="13.5">
      <c r="C169" s="384"/>
      <c r="D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</row>
    <row r="170" spans="3:27" ht="13.5">
      <c r="C170" s="384"/>
      <c r="D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</row>
    <row r="171" spans="3:27" ht="13.5">
      <c r="C171" s="384"/>
      <c r="D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</row>
    <row r="172" spans="3:27" ht="13.5">
      <c r="C172" s="384"/>
      <c r="D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</row>
    <row r="173" spans="3:27" ht="13.5">
      <c r="C173" s="384"/>
      <c r="D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</row>
    <row r="174" spans="3:27" ht="13.5">
      <c r="C174" s="384"/>
      <c r="D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</row>
    <row r="175" spans="3:27" ht="13.5">
      <c r="C175" s="384"/>
      <c r="D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</row>
    <row r="176" spans="3:27" ht="13.5">
      <c r="C176" s="384"/>
      <c r="D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</row>
    <row r="177" spans="3:27" ht="13.5">
      <c r="C177" s="384"/>
      <c r="D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</row>
    <row r="178" spans="3:27" ht="13.5">
      <c r="C178" s="384"/>
      <c r="D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</row>
    <row r="179" spans="3:27" ht="13.5">
      <c r="C179" s="384"/>
      <c r="D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</row>
    <row r="180" spans="3:27" ht="13.5">
      <c r="C180" s="384"/>
      <c r="D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</row>
    <row r="181" spans="3:27" ht="13.5">
      <c r="C181" s="384"/>
      <c r="D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</row>
    <row r="182" spans="3:27" ht="13.5">
      <c r="C182" s="384"/>
      <c r="D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</row>
    <row r="183" spans="3:27" ht="13.5">
      <c r="C183" s="384"/>
      <c r="D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</row>
    <row r="184" spans="3:27" ht="13.5">
      <c r="C184" s="384"/>
      <c r="D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</row>
    <row r="185" spans="3:27" ht="13.5">
      <c r="C185" s="384"/>
      <c r="D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</row>
    <row r="186" spans="3:27" ht="13.5">
      <c r="C186" s="384"/>
      <c r="D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</row>
    <row r="187" spans="3:27" ht="13.5">
      <c r="C187" s="384"/>
      <c r="D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</row>
    <row r="188" spans="3:27" ht="13.5">
      <c r="C188" s="384"/>
      <c r="D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</row>
    <row r="189" spans="3:27" ht="13.5">
      <c r="C189" s="384"/>
      <c r="D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</row>
    <row r="190" spans="3:27" ht="13.5">
      <c r="C190" s="384"/>
      <c r="D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</row>
    <row r="191" spans="3:27" ht="13.5">
      <c r="C191" s="384"/>
      <c r="D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</row>
    <row r="192" spans="3:27" ht="13.5">
      <c r="C192" s="384"/>
      <c r="D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</row>
    <row r="193" spans="3:27" ht="13.5">
      <c r="C193" s="384"/>
      <c r="D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</row>
    <row r="194" spans="3:27" ht="13.5">
      <c r="C194" s="384"/>
      <c r="D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</row>
    <row r="195" spans="3:27" ht="13.5">
      <c r="C195" s="384"/>
      <c r="D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</row>
    <row r="196" spans="3:27" ht="13.5">
      <c r="C196" s="384"/>
      <c r="D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</row>
    <row r="197" spans="3:27" ht="13.5">
      <c r="C197" s="384"/>
      <c r="D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</row>
    <row r="198" spans="3:27" ht="13.5">
      <c r="C198" s="384"/>
      <c r="D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</row>
    <row r="199" spans="3:27" ht="13.5">
      <c r="C199" s="384"/>
      <c r="D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</row>
    <row r="200" spans="3:27" ht="13.5">
      <c r="C200" s="384"/>
      <c r="D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</row>
    <row r="201" spans="3:27" ht="13.5">
      <c r="C201" s="384"/>
      <c r="D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</row>
    <row r="202" spans="3:27" ht="13.5">
      <c r="C202" s="384"/>
      <c r="D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</row>
    <row r="203" spans="3:27" ht="13.5">
      <c r="C203" s="384"/>
      <c r="D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</row>
    <row r="204" spans="3:27" ht="13.5">
      <c r="C204" s="384"/>
      <c r="D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</row>
    <row r="205" spans="3:27" ht="13.5">
      <c r="C205" s="384"/>
      <c r="D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</row>
    <row r="206" spans="3:27" ht="13.5">
      <c r="C206" s="384"/>
      <c r="D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</row>
    <row r="207" spans="3:27" ht="13.5">
      <c r="C207" s="384"/>
      <c r="D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</row>
    <row r="208" spans="3:27" ht="13.5">
      <c r="C208" s="384"/>
      <c r="D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</row>
    <row r="209" spans="3:27" ht="13.5">
      <c r="C209" s="384"/>
      <c r="D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</row>
    <row r="210" spans="3:27" ht="13.5">
      <c r="C210" s="384"/>
      <c r="D210" s="384"/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</row>
    <row r="211" spans="3:27" ht="13.5">
      <c r="C211" s="384"/>
      <c r="D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</row>
    <row r="212" spans="3:27" ht="13.5">
      <c r="C212" s="384"/>
      <c r="D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</row>
    <row r="213" spans="3:27" ht="13.5">
      <c r="C213" s="384"/>
      <c r="D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</row>
    <row r="214" spans="3:27" ht="13.5">
      <c r="C214" s="384"/>
      <c r="D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</row>
    <row r="215" spans="3:27" ht="13.5">
      <c r="C215" s="384"/>
      <c r="D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</row>
    <row r="216" spans="3:27" ht="13.5">
      <c r="C216" s="384"/>
      <c r="D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</row>
    <row r="217" spans="3:27" ht="13.5">
      <c r="C217" s="384"/>
      <c r="D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</row>
    <row r="218" spans="3:27" ht="13.5">
      <c r="C218" s="384"/>
      <c r="D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</row>
    <row r="219" spans="3:27" ht="13.5">
      <c r="C219" s="384"/>
      <c r="D219" s="384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</row>
    <row r="220" spans="3:27" ht="13.5">
      <c r="C220" s="384"/>
      <c r="D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</row>
    <row r="221" spans="3:27" ht="13.5">
      <c r="C221" s="384"/>
      <c r="D221" s="384"/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</row>
    <row r="222" spans="3:27" ht="13.5">
      <c r="C222" s="384"/>
      <c r="D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</row>
    <row r="223" spans="3:27" ht="13.5">
      <c r="C223" s="384"/>
      <c r="D223" s="384"/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</row>
    <row r="224" spans="3:27" ht="13.5">
      <c r="C224" s="384"/>
      <c r="D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</row>
    <row r="225" spans="3:27" ht="13.5">
      <c r="C225" s="384"/>
      <c r="D225" s="384"/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</row>
  </sheetData>
  <sheetProtection/>
  <mergeCells count="15">
    <mergeCell ref="G5:G6"/>
    <mergeCell ref="D32:F32"/>
    <mergeCell ref="D33:F33"/>
    <mergeCell ref="D34:F34"/>
    <mergeCell ref="C2:F2"/>
    <mergeCell ref="C5:C6"/>
    <mergeCell ref="D5:D6"/>
    <mergeCell ref="E5:E6"/>
    <mergeCell ref="F5:F6"/>
    <mergeCell ref="C41:F41"/>
    <mergeCell ref="C42:F42"/>
    <mergeCell ref="C37:F37"/>
    <mergeCell ref="C38:F38"/>
    <mergeCell ref="C39:F39"/>
    <mergeCell ref="C40:F40"/>
  </mergeCells>
  <hyperlinks>
    <hyperlink ref="I4" location="ОПР!Print_Area" display="Отчет за доходите"/>
    <hyperlink ref="I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G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O18"/>
  <sheetViews>
    <sheetView view="pageBreakPreview" zoomScale="110" zoomScaleSheetLayoutView="110" zoomScalePageLayoutView="0" workbookViewId="0" topLeftCell="A1">
      <selection activeCell="F12" sqref="F12"/>
    </sheetView>
  </sheetViews>
  <sheetFormatPr defaultColWidth="9.140625" defaultRowHeight="12.75"/>
  <cols>
    <col min="1" max="1" width="1.57421875" style="278" customWidth="1"/>
    <col min="2" max="2" width="5.7109375" style="278" customWidth="1"/>
    <col min="3" max="3" width="20.140625" style="278" customWidth="1"/>
    <col min="4" max="4" width="21.28125" style="278" customWidth="1"/>
    <col min="5" max="5" width="12.140625" style="278" customWidth="1"/>
    <col min="6" max="6" width="2.140625" style="259" customWidth="1"/>
    <col min="7" max="7" width="12.140625" style="278" customWidth="1"/>
    <col min="8" max="16384" width="9.140625" style="278" customWidth="1"/>
  </cols>
  <sheetData>
    <row r="2" spans="2:7" ht="15">
      <c r="B2" s="279">
        <v>14</v>
      </c>
      <c r="C2" s="722" t="s">
        <v>474</v>
      </c>
      <c r="D2" s="722"/>
      <c r="E2" s="722"/>
      <c r="F2" s="722"/>
      <c r="G2" s="722"/>
    </row>
    <row r="3" spans="2:10" ht="15">
      <c r="B3" s="279"/>
      <c r="C3" s="442"/>
      <c r="D3" s="442"/>
      <c r="E3" s="442"/>
      <c r="F3" s="442"/>
      <c r="G3" s="442"/>
      <c r="J3" s="341" t="s">
        <v>280</v>
      </c>
    </row>
    <row r="4" spans="3:10" ht="12.75">
      <c r="C4" s="723"/>
      <c r="D4" s="723"/>
      <c r="E4" s="443" t="str">
        <f>Баланс!E6</f>
        <v>2020 г.</v>
      </c>
      <c r="F4" s="444"/>
      <c r="G4" s="445" t="str">
        <f>Баланс!G6</f>
        <v>2019 г.</v>
      </c>
      <c r="J4" s="341" t="s">
        <v>399</v>
      </c>
    </row>
    <row r="5" spans="3:7" ht="12.75">
      <c r="C5" s="724"/>
      <c r="D5" s="724"/>
      <c r="E5" s="446"/>
      <c r="F5" s="446"/>
      <c r="G5" s="446"/>
    </row>
    <row r="6" spans="3:7" ht="12.75">
      <c r="C6" s="725" t="s">
        <v>315</v>
      </c>
      <c r="D6" s="725"/>
      <c r="E6" s="447">
        <v>1</v>
      </c>
      <c r="F6" s="447"/>
      <c r="G6" s="447">
        <v>2</v>
      </c>
    </row>
    <row r="7" spans="3:7" s="448" customFormat="1" ht="26.25" customHeight="1" hidden="1">
      <c r="C7" s="728" t="s">
        <v>316</v>
      </c>
      <c r="D7" s="728"/>
      <c r="E7" s="449">
        <v>0</v>
      </c>
      <c r="F7" s="449"/>
      <c r="G7" s="449">
        <v>0</v>
      </c>
    </row>
    <row r="8" spans="3:7" ht="12.75">
      <c r="C8" s="724" t="s">
        <v>317</v>
      </c>
      <c r="D8" s="724"/>
      <c r="E8" s="450">
        <v>1</v>
      </c>
      <c r="F8" s="446"/>
      <c r="G8" s="450">
        <v>2</v>
      </c>
    </row>
    <row r="9" spans="3:7" ht="12.75" hidden="1">
      <c r="C9" s="725" t="s">
        <v>318</v>
      </c>
      <c r="D9" s="724"/>
      <c r="E9" s="446"/>
      <c r="F9" s="446"/>
      <c r="G9" s="446"/>
    </row>
    <row r="10" spans="3:7" ht="12.75" hidden="1">
      <c r="C10" s="725" t="s">
        <v>121</v>
      </c>
      <c r="D10" s="725"/>
      <c r="E10" s="447">
        <v>0</v>
      </c>
      <c r="F10" s="447"/>
      <c r="G10" s="447">
        <v>0</v>
      </c>
    </row>
    <row r="11" spans="3:7" ht="12.75" hidden="1">
      <c r="C11" s="725" t="s">
        <v>123</v>
      </c>
      <c r="D11" s="725"/>
      <c r="E11" s="446">
        <v>0</v>
      </c>
      <c r="F11" s="446"/>
      <c r="G11" s="446">
        <v>0</v>
      </c>
    </row>
    <row r="12" spans="3:7" ht="12.75">
      <c r="C12" s="725" t="s">
        <v>124</v>
      </c>
      <c r="D12" s="725"/>
      <c r="E12" s="446">
        <v>1</v>
      </c>
      <c r="F12" s="446"/>
      <c r="G12" s="446">
        <v>2</v>
      </c>
    </row>
    <row r="13" spans="3:15" ht="12.75">
      <c r="C13" s="725"/>
      <c r="D13" s="725"/>
      <c r="E13" s="447"/>
      <c r="F13" s="447"/>
      <c r="G13" s="447"/>
      <c r="I13" s="727" t="s">
        <v>362</v>
      </c>
      <c r="J13" s="727"/>
      <c r="K13" s="727"/>
      <c r="M13" s="451"/>
      <c r="O13" s="451"/>
    </row>
    <row r="14" spans="3:11" ht="13.5" thickBot="1">
      <c r="C14" s="723"/>
      <c r="D14" s="723"/>
      <c r="E14" s="452">
        <f>SUM(E8:E13)</f>
        <v>2</v>
      </c>
      <c r="F14" s="446"/>
      <c r="G14" s="452">
        <f>SUM(G8:G13)</f>
        <v>4</v>
      </c>
      <c r="I14" s="726" t="s">
        <v>362</v>
      </c>
      <c r="J14" s="726"/>
      <c r="K14" s="726"/>
    </row>
    <row r="15" ht="13.5" thickTop="1"/>
    <row r="17" spans="4:7" ht="12.75">
      <c r="D17" s="453" t="s">
        <v>383</v>
      </c>
      <c r="E17" s="454">
        <f>Баланс!E14+Баланс!E20</f>
        <v>2</v>
      </c>
      <c r="F17" s="455"/>
      <c r="G17" s="454">
        <f>Баланс!G14+Баланс!G20</f>
        <v>4</v>
      </c>
    </row>
    <row r="18" spans="4:7" ht="12.75">
      <c r="D18" s="456" t="s">
        <v>384</v>
      </c>
      <c r="E18" s="457">
        <f>E14-E17</f>
        <v>0</v>
      </c>
      <c r="F18" s="458"/>
      <c r="G18" s="457">
        <f>G14-G17</f>
        <v>0</v>
      </c>
    </row>
  </sheetData>
  <sheetProtection/>
  <mergeCells count="14">
    <mergeCell ref="I14:K14"/>
    <mergeCell ref="I13:K13"/>
    <mergeCell ref="C14:D14"/>
    <mergeCell ref="C13:D13"/>
    <mergeCell ref="C12:D12"/>
    <mergeCell ref="C7:D7"/>
    <mergeCell ref="C2:G2"/>
    <mergeCell ref="C4:D4"/>
    <mergeCell ref="C5:D5"/>
    <mergeCell ref="C6:D6"/>
    <mergeCell ref="C11:D11"/>
    <mergeCell ref="C8:D8"/>
    <mergeCell ref="C9:D9"/>
    <mergeCell ref="C10:D10"/>
  </mergeCells>
  <dataValidations count="1">
    <dataValidation allowBlank="1" showErrorMessage="1" prompt="&#10;" sqref="E9:G9 E11:G12"/>
  </dataValidation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G5" sqref="G5"/>
    </sheetView>
  </sheetViews>
  <sheetFormatPr defaultColWidth="9.140625" defaultRowHeight="12.75"/>
  <cols>
    <col min="1" max="1" width="3.00390625" style="1" customWidth="1"/>
    <col min="2" max="2" width="5.00390625" style="1" customWidth="1"/>
    <col min="3" max="3" width="14.57421875" style="1" customWidth="1"/>
    <col min="4" max="4" width="17.421875" style="1" customWidth="1"/>
    <col min="5" max="5" width="12.140625" style="1" customWidth="1"/>
    <col min="6" max="6" width="4.28125" style="18" customWidth="1"/>
    <col min="7" max="7" width="12.140625" style="1" customWidth="1"/>
    <col min="8" max="8" width="2.28125" style="1" customWidth="1"/>
    <col min="9" max="9" width="21.7109375" style="1" customWidth="1"/>
    <col min="10" max="16384" width="9.140625" style="1" customWidth="1"/>
  </cols>
  <sheetData>
    <row r="2" spans="2:7" s="460" customFormat="1" ht="15">
      <c r="B2" s="459">
        <v>15</v>
      </c>
      <c r="C2" s="729" t="s">
        <v>14</v>
      </c>
      <c r="D2" s="729"/>
      <c r="E2" s="729"/>
      <c r="F2" s="729"/>
      <c r="G2" s="729"/>
    </row>
    <row r="3" spans="3:9" ht="13.5">
      <c r="C3" s="19"/>
      <c r="D3" s="19"/>
      <c r="E3" s="19"/>
      <c r="F3" s="19"/>
      <c r="G3" s="19"/>
      <c r="I3" s="341" t="s">
        <v>280</v>
      </c>
    </row>
    <row r="4" spans="3:9" ht="13.5">
      <c r="C4" s="19"/>
      <c r="D4" s="19"/>
      <c r="E4" s="19"/>
      <c r="F4" s="19"/>
      <c r="G4" s="19"/>
      <c r="I4" s="341" t="s">
        <v>399</v>
      </c>
    </row>
    <row r="5" spans="3:9" ht="12.75">
      <c r="C5" s="730"/>
      <c r="D5" s="730"/>
      <c r="E5" s="461" t="str">
        <f>вземания!E4</f>
        <v>2020 г.</v>
      </c>
      <c r="F5" s="462"/>
      <c r="G5" s="461" t="str">
        <f>вземания!G4</f>
        <v>2019 г.</v>
      </c>
      <c r="I5" s="278"/>
    </row>
    <row r="6" spans="3:10" ht="12.75">
      <c r="C6" s="731" t="s">
        <v>125</v>
      </c>
      <c r="D6" s="731"/>
      <c r="E6" s="463">
        <v>1</v>
      </c>
      <c r="F6" s="463"/>
      <c r="G6" s="463">
        <v>1</v>
      </c>
      <c r="I6" s="732" t="str">
        <f>ОПР!B22</f>
        <v>Промени в наличностите на готовата продукция и незавършено производство</v>
      </c>
      <c r="J6" s="464"/>
    </row>
    <row r="7" spans="3:10" ht="12.75">
      <c r="C7" s="731" t="s">
        <v>126</v>
      </c>
      <c r="D7" s="731"/>
      <c r="E7" s="463">
        <v>2</v>
      </c>
      <c r="F7" s="463"/>
      <c r="G7" s="463">
        <v>2</v>
      </c>
      <c r="I7" s="732"/>
      <c r="J7" s="464"/>
    </row>
    <row r="8" spans="3:10" ht="12.75" hidden="1">
      <c r="C8" s="731" t="s">
        <v>385</v>
      </c>
      <c r="D8" s="731"/>
      <c r="E8" s="463">
        <v>0</v>
      </c>
      <c r="F8" s="463"/>
      <c r="G8" s="463">
        <v>0</v>
      </c>
      <c r="I8" s="732"/>
      <c r="J8" s="464"/>
    </row>
    <row r="9" spans="3:12" ht="13.5" hidden="1">
      <c r="C9" s="731" t="s">
        <v>127</v>
      </c>
      <c r="D9" s="731"/>
      <c r="E9" s="463">
        <v>0</v>
      </c>
      <c r="F9" s="463"/>
      <c r="G9" s="463">
        <v>0</v>
      </c>
      <c r="I9" s="733"/>
      <c r="J9" s="465"/>
      <c r="K9" s="103"/>
      <c r="L9" s="99"/>
    </row>
    <row r="10" spans="3:10" ht="12.75" hidden="1">
      <c r="C10" s="102" t="s">
        <v>37</v>
      </c>
      <c r="D10" s="102"/>
      <c r="E10" s="463">
        <v>0</v>
      </c>
      <c r="F10" s="463"/>
      <c r="G10" s="463">
        <v>0</v>
      </c>
      <c r="I10" s="466">
        <f>E8+E9-G8-G9</f>
        <v>0</v>
      </c>
      <c r="J10" s="464" t="s">
        <v>388</v>
      </c>
    </row>
    <row r="11" spans="3:10" ht="12.75" hidden="1">
      <c r="C11" s="102" t="s">
        <v>386</v>
      </c>
      <c r="D11" s="102"/>
      <c r="E11" s="463">
        <v>0</v>
      </c>
      <c r="F11" s="463"/>
      <c r="G11" s="463">
        <v>0</v>
      </c>
      <c r="I11" s="467">
        <f>ОПР!F22</f>
        <v>0</v>
      </c>
      <c r="J11" s="464" t="s">
        <v>387</v>
      </c>
    </row>
    <row r="12" spans="3:10" ht="12.75" hidden="1">
      <c r="C12" s="731"/>
      <c r="D12" s="731"/>
      <c r="E12" s="463"/>
      <c r="F12" s="463"/>
      <c r="G12" s="463"/>
      <c r="I12" s="468">
        <f>I10-I11</f>
        <v>0</v>
      </c>
      <c r="J12" s="469" t="s">
        <v>384</v>
      </c>
    </row>
    <row r="13" spans="3:11" ht="13.5" thickBot="1">
      <c r="C13" s="730" t="s">
        <v>54</v>
      </c>
      <c r="D13" s="730"/>
      <c r="E13" s="470">
        <f>SUM(E6:E12)</f>
        <v>3</v>
      </c>
      <c r="F13" s="471"/>
      <c r="G13" s="470">
        <f>SUM(G6:G12)</f>
        <v>3</v>
      </c>
      <c r="I13" s="726" t="s">
        <v>362</v>
      </c>
      <c r="J13" s="726"/>
      <c r="K13" s="726"/>
    </row>
    <row r="14" ht="13.5" thickTop="1"/>
    <row r="17" spans="4:7" ht="12.75">
      <c r="D17" s="453" t="s">
        <v>383</v>
      </c>
      <c r="E17" s="454">
        <f>Баланс!E19</f>
        <v>3</v>
      </c>
      <c r="F17" s="455"/>
      <c r="G17" s="454">
        <f>Баланс!G19</f>
        <v>3</v>
      </c>
    </row>
    <row r="18" spans="4:7" ht="12.75">
      <c r="D18" s="456" t="s">
        <v>384</v>
      </c>
      <c r="E18" s="457">
        <f>E13-E17</f>
        <v>0</v>
      </c>
      <c r="F18" s="458"/>
      <c r="G18" s="457">
        <f>G13-G17</f>
        <v>0</v>
      </c>
    </row>
  </sheetData>
  <sheetProtection/>
  <mergeCells count="10">
    <mergeCell ref="C2:G2"/>
    <mergeCell ref="C5:D5"/>
    <mergeCell ref="C6:D6"/>
    <mergeCell ref="C7:D7"/>
    <mergeCell ref="I6:I9"/>
    <mergeCell ref="I13:K13"/>
    <mergeCell ref="C8:D8"/>
    <mergeCell ref="C13:D13"/>
    <mergeCell ref="C9:D9"/>
    <mergeCell ref="C12:D12"/>
  </mergeCells>
  <hyperlinks>
    <hyperlink ref="I3" location="ОПР!Print_Area" display="Отчет за доходите"/>
    <hyperlink ref="I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7"/>
  <sheetViews>
    <sheetView view="pageBreakPreview" zoomScale="110" zoomScaleSheetLayoutView="110" zoomScalePageLayoutView="0" workbookViewId="0" topLeftCell="A1">
      <selection activeCell="E44" sqref="E44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14.57421875" style="1" customWidth="1"/>
    <col min="4" max="4" width="25.7109375" style="1" customWidth="1"/>
    <col min="5" max="5" width="12.140625" style="1" customWidth="1"/>
    <col min="6" max="6" width="4.00390625" style="18" customWidth="1"/>
    <col min="7" max="7" width="12.140625" style="1" customWidth="1"/>
    <col min="8" max="16384" width="9.140625" style="1" customWidth="1"/>
  </cols>
  <sheetData>
    <row r="2" spans="2:7" ht="15">
      <c r="B2" s="459">
        <v>16</v>
      </c>
      <c r="C2" s="729" t="s">
        <v>322</v>
      </c>
      <c r="D2" s="729"/>
      <c r="E2" s="729"/>
      <c r="F2" s="729"/>
      <c r="G2" s="729"/>
    </row>
    <row r="3" spans="3:10" ht="13.5">
      <c r="C3" s="19"/>
      <c r="D3" s="19"/>
      <c r="E3" s="19"/>
      <c r="F3" s="19"/>
      <c r="G3" s="19"/>
      <c r="J3" s="341" t="s">
        <v>280</v>
      </c>
    </row>
    <row r="4" spans="3:10" ht="12.75">
      <c r="C4" s="730"/>
      <c r="D4" s="730"/>
      <c r="E4" s="462" t="str">
        <f>'Мат запаси'!E5</f>
        <v>2020 г.</v>
      </c>
      <c r="F4" s="462"/>
      <c r="G4" s="472" t="str">
        <f>вземания!G4</f>
        <v>2019 г.</v>
      </c>
      <c r="J4" s="341" t="s">
        <v>399</v>
      </c>
    </row>
    <row r="5" spans="3:10" ht="12.75">
      <c r="C5" s="735" t="s">
        <v>128</v>
      </c>
      <c r="D5" s="735"/>
      <c r="E5" s="473">
        <v>0</v>
      </c>
      <c r="F5" s="471"/>
      <c r="G5" s="473">
        <v>1</v>
      </c>
      <c r="J5" s="278"/>
    </row>
    <row r="6" spans="3:7" ht="12.75">
      <c r="C6" s="734" t="s">
        <v>129</v>
      </c>
      <c r="D6" s="734"/>
      <c r="E6" s="463">
        <v>0</v>
      </c>
      <c r="F6" s="463"/>
      <c r="G6" s="463">
        <v>1</v>
      </c>
    </row>
    <row r="7" spans="3:7" ht="12.75" hidden="1">
      <c r="C7" s="734" t="s">
        <v>62</v>
      </c>
      <c r="D7" s="734"/>
      <c r="E7" s="463">
        <v>0</v>
      </c>
      <c r="F7" s="463"/>
      <c r="G7" s="463">
        <v>0</v>
      </c>
    </row>
    <row r="8" spans="3:7" ht="12.75">
      <c r="C8" s="735" t="s">
        <v>130</v>
      </c>
      <c r="D8" s="735"/>
      <c r="E8" s="473">
        <f>E9+E10</f>
        <v>0</v>
      </c>
      <c r="F8" s="471"/>
      <c r="G8" s="473">
        <v>0</v>
      </c>
    </row>
    <row r="9" spans="3:7" ht="12.75">
      <c r="C9" s="734" t="s">
        <v>129</v>
      </c>
      <c r="D9" s="734"/>
      <c r="E9" s="463">
        <v>0</v>
      </c>
      <c r="F9" s="463"/>
      <c r="G9" s="463">
        <v>0</v>
      </c>
    </row>
    <row r="10" spans="3:11" ht="12.75" hidden="1">
      <c r="C10" s="734" t="s">
        <v>62</v>
      </c>
      <c r="D10" s="734"/>
      <c r="E10" s="463">
        <v>0</v>
      </c>
      <c r="F10" s="463"/>
      <c r="G10" s="463">
        <v>0</v>
      </c>
      <c r="I10" s="736" t="s">
        <v>362</v>
      </c>
      <c r="J10" s="736"/>
      <c r="K10" s="736"/>
    </row>
    <row r="11" spans="3:11" ht="12.75" hidden="1">
      <c r="C11" s="735" t="s">
        <v>61</v>
      </c>
      <c r="D11" s="735"/>
      <c r="E11" s="471">
        <v>0</v>
      </c>
      <c r="F11" s="471"/>
      <c r="G11" s="471">
        <v>0</v>
      </c>
      <c r="I11" s="727" t="s">
        <v>362</v>
      </c>
      <c r="J11" s="727"/>
      <c r="K11" s="727"/>
    </row>
    <row r="12" spans="3:11" ht="12.75" hidden="1">
      <c r="C12" s="735" t="s">
        <v>131</v>
      </c>
      <c r="D12" s="735"/>
      <c r="E12" s="471">
        <v>0</v>
      </c>
      <c r="F12" s="471"/>
      <c r="G12" s="471">
        <v>0</v>
      </c>
      <c r="I12" s="727" t="s">
        <v>362</v>
      </c>
      <c r="J12" s="727"/>
      <c r="K12" s="727"/>
    </row>
    <row r="13" spans="3:11" ht="13.5" thickBot="1">
      <c r="C13" s="730" t="s">
        <v>54</v>
      </c>
      <c r="D13" s="730"/>
      <c r="E13" s="470">
        <f>E12+E11+E8+E5</f>
        <v>0</v>
      </c>
      <c r="F13" s="471"/>
      <c r="G13" s="470">
        <f>G12+G11+G8+G5</f>
        <v>1</v>
      </c>
      <c r="I13" s="726" t="s">
        <v>362</v>
      </c>
      <c r="J13" s="726"/>
      <c r="K13" s="726"/>
    </row>
    <row r="14" ht="13.5" thickTop="1"/>
    <row r="16" spans="4:7" ht="12.75">
      <c r="D16" s="453" t="s">
        <v>383</v>
      </c>
      <c r="E16" s="454">
        <f>Баланс!E22</f>
        <v>0</v>
      </c>
      <c r="F16" s="455"/>
      <c r="G16" s="454">
        <f>Баланс!G22</f>
        <v>1</v>
      </c>
    </row>
    <row r="17" spans="4:7" ht="12.75">
      <c r="D17" s="456" t="s">
        <v>384</v>
      </c>
      <c r="E17" s="457">
        <f>E13-E16</f>
        <v>0</v>
      </c>
      <c r="F17" s="458"/>
      <c r="G17" s="457">
        <f>G13-G16</f>
        <v>0</v>
      </c>
    </row>
  </sheetData>
  <sheetProtection/>
  <mergeCells count="15">
    <mergeCell ref="C12:D12"/>
    <mergeCell ref="C13:D13"/>
    <mergeCell ref="I10:K10"/>
    <mergeCell ref="I11:K11"/>
    <mergeCell ref="C11:D11"/>
    <mergeCell ref="I12:K12"/>
    <mergeCell ref="I13:K13"/>
    <mergeCell ref="C9:D9"/>
    <mergeCell ref="C10:D10"/>
    <mergeCell ref="C2:G2"/>
    <mergeCell ref="C4:D4"/>
    <mergeCell ref="C5:D5"/>
    <mergeCell ref="C6:D6"/>
    <mergeCell ref="C7:D7"/>
    <mergeCell ref="C8:D8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view="pageBreakPreview" zoomScale="110" zoomScaleSheetLayoutView="110" zoomScalePageLayoutView="0" workbookViewId="0" topLeftCell="A1">
      <selection activeCell="G10" sqref="G10"/>
    </sheetView>
  </sheetViews>
  <sheetFormatPr defaultColWidth="9.140625" defaultRowHeight="12.75"/>
  <cols>
    <col min="1" max="1" width="2.57421875" style="1" customWidth="1"/>
    <col min="2" max="2" width="4.00390625" style="1" bestFit="1" customWidth="1"/>
    <col min="3" max="3" width="38.28125" style="1" bestFit="1" customWidth="1"/>
    <col min="4" max="4" width="2.00390625" style="1" customWidth="1"/>
    <col min="5" max="5" width="12.28125" style="1" customWidth="1"/>
    <col min="6" max="6" width="3.8515625" style="1" customWidth="1"/>
    <col min="7" max="7" width="9.28125" style="1" bestFit="1" customWidth="1"/>
    <col min="8" max="16384" width="9.140625" style="1" customWidth="1"/>
  </cols>
  <sheetData>
    <row r="2" spans="2:7" ht="15">
      <c r="B2" s="459">
        <v>17</v>
      </c>
      <c r="C2" s="729" t="s">
        <v>16</v>
      </c>
      <c r="D2" s="729"/>
      <c r="E2" s="729"/>
      <c r="F2" s="729"/>
      <c r="G2" s="729"/>
    </row>
    <row r="3" ht="12.75">
      <c r="J3" s="341" t="s">
        <v>280</v>
      </c>
    </row>
    <row r="4" ht="12.75" customHeight="1">
      <c r="J4" s="341" t="s">
        <v>399</v>
      </c>
    </row>
    <row r="5" spans="5:7" ht="12.75" customHeight="1">
      <c r="E5" s="474" t="str">
        <f>Пари!E4</f>
        <v>2020 г.</v>
      </c>
      <c r="G5" s="474" t="str">
        <f>Пари!G4</f>
        <v>2019 г.</v>
      </c>
    </row>
    <row r="6" spans="5:7" ht="9" customHeight="1">
      <c r="E6" s="98"/>
      <c r="G6" s="98"/>
    </row>
    <row r="7" spans="3:7" ht="12.75" customHeight="1">
      <c r="C7" s="1" t="s">
        <v>392</v>
      </c>
      <c r="E7" s="292">
        <v>536</v>
      </c>
      <c r="G7" s="292">
        <v>536</v>
      </c>
    </row>
    <row r="8" spans="3:7" ht="12.75" customHeight="1">
      <c r="C8" s="1" t="s">
        <v>393</v>
      </c>
      <c r="E8" s="1">
        <v>0</v>
      </c>
      <c r="G8" s="1">
        <v>0</v>
      </c>
    </row>
    <row r="9" spans="3:7" ht="12.75" customHeight="1" thickBot="1">
      <c r="C9" s="475" t="s">
        <v>394</v>
      </c>
      <c r="E9" s="476">
        <v>536</v>
      </c>
      <c r="G9" s="476">
        <v>536</v>
      </c>
    </row>
    <row r="10" ht="12.75" customHeight="1" thickTop="1"/>
    <row r="11" ht="12.75" customHeight="1" hidden="1"/>
    <row r="12" spans="5:7" ht="12.75" customHeight="1" hidden="1">
      <c r="E12" s="474" t="str">
        <f>E5</f>
        <v>2020 г.</v>
      </c>
      <c r="G12" s="474" t="str">
        <f>G5</f>
        <v>2019 г.</v>
      </c>
    </row>
    <row r="13" spans="3:7" ht="12.75" customHeight="1" hidden="1">
      <c r="C13" s="1" t="s">
        <v>395</v>
      </c>
      <c r="E13" s="292">
        <v>0</v>
      </c>
      <c r="F13" s="292"/>
      <c r="G13" s="292">
        <v>0</v>
      </c>
    </row>
    <row r="14" spans="3:7" ht="12.75" customHeight="1" hidden="1">
      <c r="C14" s="1" t="s">
        <v>396</v>
      </c>
      <c r="E14" s="292">
        <v>0</v>
      </c>
      <c r="F14" s="292"/>
      <c r="G14" s="292">
        <v>0</v>
      </c>
    </row>
    <row r="15" spans="3:7" ht="12.75" customHeight="1" hidden="1">
      <c r="C15" s="1" t="s">
        <v>397</v>
      </c>
      <c r="E15" s="292">
        <v>0</v>
      </c>
      <c r="F15" s="292"/>
      <c r="G15" s="292">
        <v>0</v>
      </c>
    </row>
    <row r="16" spans="3:7" ht="12.75" customHeight="1" hidden="1" thickBot="1">
      <c r="C16" s="475" t="s">
        <v>398</v>
      </c>
      <c r="E16" s="477">
        <f>E13+E14+E15</f>
        <v>0</v>
      </c>
      <c r="F16" s="292"/>
      <c r="G16" s="477">
        <f>G13+G14+G15</f>
        <v>0</v>
      </c>
    </row>
    <row r="17" ht="12.75" customHeight="1" hidden="1"/>
    <row r="18" ht="12.75" customHeight="1"/>
    <row r="21" spans="3:7" ht="12.75">
      <c r="C21" s="456" t="s">
        <v>400</v>
      </c>
      <c r="D21" s="456"/>
      <c r="E21" s="457">
        <f>E9-Баланс!E28</f>
        <v>0</v>
      </c>
      <c r="F21" s="458"/>
      <c r="G21" s="457">
        <f>G9-Баланс!G28</f>
        <v>0</v>
      </c>
    </row>
    <row r="22" spans="3:7" ht="12.75">
      <c r="C22" s="456" t="s">
        <v>401</v>
      </c>
      <c r="E22" s="478">
        <f>-E16-Баланс!E30</f>
        <v>0</v>
      </c>
      <c r="F22" s="469"/>
      <c r="G22" s="478">
        <f>-G16-Баланс!G30</f>
        <v>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"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21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.57421875" style="1" customWidth="1"/>
    <col min="2" max="2" width="5.7109375" style="1" customWidth="1"/>
    <col min="3" max="3" width="16.00390625" style="1" customWidth="1"/>
    <col min="4" max="4" width="22.421875" style="1" customWidth="1"/>
    <col min="5" max="5" width="4.28125" style="1" customWidth="1"/>
    <col min="6" max="6" width="12.140625" style="1" customWidth="1"/>
    <col min="7" max="7" width="3.57421875" style="18" customWidth="1"/>
    <col min="8" max="8" width="12.140625" style="1" customWidth="1"/>
    <col min="9" max="9" width="2.421875" style="1" customWidth="1"/>
    <col min="10" max="10" width="2.00390625" style="1" customWidth="1"/>
    <col min="11" max="11" width="2.7109375" style="1" customWidth="1"/>
    <col min="12" max="12" width="33.57421875" style="1" bestFit="1" customWidth="1"/>
    <col min="13" max="16384" width="9.140625" style="1" customWidth="1"/>
  </cols>
  <sheetData>
    <row r="2" spans="2:8" ht="15">
      <c r="B2" s="459">
        <v>18</v>
      </c>
      <c r="C2" s="729" t="s">
        <v>319</v>
      </c>
      <c r="D2" s="729"/>
      <c r="E2" s="729"/>
      <c r="F2" s="729"/>
      <c r="G2" s="729"/>
      <c r="H2" s="729"/>
    </row>
    <row r="3" spans="3:8" ht="13.5">
      <c r="C3" s="19"/>
      <c r="D3" s="19"/>
      <c r="E3" s="19"/>
      <c r="F3" s="19"/>
      <c r="G3" s="19"/>
      <c r="H3" s="19"/>
    </row>
    <row r="4" spans="3:8" ht="13.5">
      <c r="C4" s="19"/>
      <c r="D4" s="19"/>
      <c r="E4" s="19"/>
      <c r="F4" s="19"/>
      <c r="G4" s="19"/>
      <c r="H4" s="19"/>
    </row>
    <row r="5" spans="3:12" ht="12.75">
      <c r="C5" s="730"/>
      <c r="D5" s="730"/>
      <c r="E5" s="101"/>
      <c r="F5" s="461" t="str">
        <f>' осн капитал'!E5</f>
        <v>2020 г.</v>
      </c>
      <c r="G5" s="462"/>
      <c r="H5" s="461" t="str">
        <f>' осн капитал'!G5</f>
        <v>2019 г.</v>
      </c>
      <c r="L5" s="341" t="s">
        <v>280</v>
      </c>
    </row>
    <row r="6" spans="3:12" ht="12.75">
      <c r="C6" s="735"/>
      <c r="D6" s="735"/>
      <c r="E6" s="45"/>
      <c r="F6" s="471"/>
      <c r="G6" s="471"/>
      <c r="H6" s="471"/>
      <c r="L6" s="341" t="s">
        <v>399</v>
      </c>
    </row>
    <row r="7" spans="3:8" ht="12.75">
      <c r="C7" s="731" t="s">
        <v>320</v>
      </c>
      <c r="D7" s="731"/>
      <c r="E7" s="102"/>
      <c r="F7" s="463">
        <v>0</v>
      </c>
      <c r="G7" s="463"/>
      <c r="H7" s="463">
        <v>0</v>
      </c>
    </row>
    <row r="8" spans="3:8" ht="12.75" hidden="1">
      <c r="C8" s="731" t="s">
        <v>132</v>
      </c>
      <c r="D8" s="731"/>
      <c r="E8" s="102"/>
      <c r="F8" s="463">
        <v>0</v>
      </c>
      <c r="G8" s="463"/>
      <c r="H8" s="463">
        <v>0</v>
      </c>
    </row>
    <row r="9" spans="3:8" ht="12.75">
      <c r="C9" s="731" t="s">
        <v>229</v>
      </c>
      <c r="D9" s="731"/>
      <c r="E9" s="102"/>
      <c r="F9" s="463">
        <v>518</v>
      </c>
      <c r="G9" s="463"/>
      <c r="H9" s="463">
        <v>453</v>
      </c>
    </row>
    <row r="10" spans="3:8" ht="12.75" hidden="1">
      <c r="C10" s="731" t="s">
        <v>402</v>
      </c>
      <c r="D10" s="731"/>
      <c r="E10" s="102"/>
      <c r="F10" s="463">
        <v>0</v>
      </c>
      <c r="G10" s="463"/>
      <c r="H10" s="463">
        <v>0</v>
      </c>
    </row>
    <row r="11" spans="3:8" ht="12.75">
      <c r="C11" s="731" t="s">
        <v>492</v>
      </c>
      <c r="D11" s="731"/>
      <c r="E11" s="45"/>
      <c r="F11" s="463">
        <v>258</v>
      </c>
      <c r="G11" s="463"/>
      <c r="H11" s="463">
        <v>387</v>
      </c>
    </row>
    <row r="12" spans="3:8" ht="12.75">
      <c r="C12" s="731" t="s">
        <v>133</v>
      </c>
      <c r="D12" s="731"/>
      <c r="E12" s="45"/>
      <c r="F12" s="463">
        <v>0</v>
      </c>
      <c r="G12" s="463"/>
      <c r="H12" s="463">
        <f>-N28</f>
        <v>0</v>
      </c>
    </row>
    <row r="13" spans="3:12" ht="12.75" hidden="1">
      <c r="C13" s="731" t="s">
        <v>134</v>
      </c>
      <c r="D13" s="731"/>
      <c r="E13" s="102"/>
      <c r="F13" s="463"/>
      <c r="G13" s="463"/>
      <c r="H13" s="463"/>
      <c r="J13" s="726" t="s">
        <v>362</v>
      </c>
      <c r="K13" s="726"/>
      <c r="L13" s="726"/>
    </row>
    <row r="14" spans="3:12" ht="12.75" hidden="1">
      <c r="C14" s="731" t="s">
        <v>134</v>
      </c>
      <c r="D14" s="731"/>
      <c r="E14" s="102"/>
      <c r="F14" s="463"/>
      <c r="G14" s="463"/>
      <c r="H14" s="463"/>
      <c r="J14" s="727" t="s">
        <v>362</v>
      </c>
      <c r="K14" s="727"/>
      <c r="L14" s="727"/>
    </row>
    <row r="15" spans="3:12" ht="13.5" thickBot="1">
      <c r="C15" s="730" t="s">
        <v>54</v>
      </c>
      <c r="D15" s="730"/>
      <c r="E15" s="101"/>
      <c r="F15" s="470">
        <f>SUM(F7:F14)</f>
        <v>776</v>
      </c>
      <c r="G15" s="471"/>
      <c r="H15" s="470">
        <f>SUM(H7:H14)</f>
        <v>840</v>
      </c>
      <c r="J15" s="726" t="s">
        <v>362</v>
      </c>
      <c r="K15" s="726"/>
      <c r="L15" s="726"/>
    </row>
    <row r="16" spans="12:13" ht="14.25" thickTop="1">
      <c r="L16" s="106"/>
      <c r="M16" s="106"/>
    </row>
    <row r="20" spans="3:9" ht="12.75">
      <c r="C20" s="453" t="s">
        <v>383</v>
      </c>
      <c r="D20" s="453"/>
      <c r="E20" s="453"/>
      <c r="F20" s="454">
        <f>Баланс!E41+Баланс!E49</f>
        <v>776</v>
      </c>
      <c r="G20" s="455"/>
      <c r="H20" s="454">
        <f>Баланс!G41+Баланс!G49</f>
        <v>840</v>
      </c>
      <c r="I20" s="18"/>
    </row>
    <row r="21" spans="3:9" ht="12.75">
      <c r="C21" s="456" t="s">
        <v>384</v>
      </c>
      <c r="D21" s="456"/>
      <c r="E21" s="456"/>
      <c r="F21" s="457">
        <f>F15-F20</f>
        <v>0</v>
      </c>
      <c r="G21" s="458"/>
      <c r="H21" s="457">
        <f>H15-H20</f>
        <v>0</v>
      </c>
      <c r="I21" s="18"/>
    </row>
  </sheetData>
  <sheetProtection/>
  <mergeCells count="15">
    <mergeCell ref="C9:D9"/>
    <mergeCell ref="C10:D10"/>
    <mergeCell ref="C11:D11"/>
    <mergeCell ref="C12:D12"/>
    <mergeCell ref="C15:D15"/>
    <mergeCell ref="C14:D14"/>
    <mergeCell ref="C2:H2"/>
    <mergeCell ref="C5:D5"/>
    <mergeCell ref="C6:D6"/>
    <mergeCell ref="C7:D7"/>
    <mergeCell ref="J15:L15"/>
    <mergeCell ref="J13:L13"/>
    <mergeCell ref="J14:L14"/>
    <mergeCell ref="C8:D8"/>
    <mergeCell ref="C13:D13"/>
  </mergeCells>
  <hyperlinks>
    <hyperlink ref="L5" location="ОПР!Print_Area" display="Отчет за доходите"/>
    <hyperlink ref="L6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Q37"/>
  <sheetViews>
    <sheetView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23.8515625" style="18" customWidth="1"/>
    <col min="4" max="6" width="6.28125" style="18" customWidth="1"/>
    <col min="7" max="7" width="12.57421875" style="18" customWidth="1"/>
    <col min="8" max="8" width="6.140625" style="18" customWidth="1"/>
    <col min="9" max="9" width="11.140625" style="18" bestFit="1" customWidth="1"/>
    <col min="10" max="10" width="9.421875" style="18" customWidth="1"/>
    <col min="11" max="11" width="3.140625" style="1" customWidth="1"/>
    <col min="12" max="12" width="9.140625" style="1" customWidth="1"/>
    <col min="13" max="13" width="33.57421875" style="1" bestFit="1" customWidth="1"/>
    <col min="14" max="14" width="4.421875" style="1" customWidth="1"/>
    <col min="15" max="15" width="8.7109375" style="1" bestFit="1" customWidth="1"/>
    <col min="16" max="16" width="2.421875" style="1" customWidth="1"/>
    <col min="17" max="16384" width="9.140625" style="1" customWidth="1"/>
  </cols>
  <sheetData>
    <row r="2" spans="2:17" s="156" customFormat="1" ht="13.5">
      <c r="B2" s="479">
        <v>19</v>
      </c>
      <c r="C2" s="737" t="s">
        <v>405</v>
      </c>
      <c r="D2" s="737"/>
      <c r="E2" s="737"/>
      <c r="F2" s="737"/>
      <c r="G2" s="737"/>
      <c r="H2" s="737"/>
      <c r="I2" s="737"/>
      <c r="J2" s="737"/>
      <c r="M2" s="1"/>
      <c r="N2" s="1"/>
      <c r="O2" s="1"/>
      <c r="P2" s="1"/>
      <c r="Q2" s="1"/>
    </row>
    <row r="3" spans="2:17" s="156" customFormat="1" ht="13.5">
      <c r="B3" s="479"/>
      <c r="C3" s="359"/>
      <c r="D3" s="359"/>
      <c r="E3" s="359"/>
      <c r="F3" s="359"/>
      <c r="G3" s="359"/>
      <c r="H3" s="359"/>
      <c r="I3" s="359"/>
      <c r="J3" s="359"/>
      <c r="M3" s="1"/>
      <c r="N3" s="1"/>
      <c r="O3" s="1"/>
      <c r="P3" s="1"/>
      <c r="Q3" s="1"/>
    </row>
    <row r="4" spans="3:10" ht="13.5">
      <c r="C4" s="19"/>
      <c r="D4" s="19"/>
      <c r="E4" s="19"/>
      <c r="F4" s="19"/>
      <c r="G4" s="19"/>
      <c r="H4" s="19"/>
      <c r="I4" s="19"/>
      <c r="J4" s="19"/>
    </row>
    <row r="5" spans="3:10" ht="13.5">
      <c r="C5" s="21"/>
      <c r="D5" s="21"/>
      <c r="E5" s="21"/>
      <c r="F5" s="21"/>
      <c r="G5" s="461" t="str">
        <f>задължения!F5</f>
        <v>2020 г.</v>
      </c>
      <c r="H5" s="462"/>
      <c r="I5" s="461" t="str">
        <f>задължения!H5</f>
        <v>2019 г.</v>
      </c>
      <c r="J5" s="21"/>
    </row>
    <row r="6" spans="3:13" ht="12.75">
      <c r="C6" s="480"/>
      <c r="D6" s="480"/>
      <c r="E6" s="480"/>
      <c r="F6" s="480"/>
      <c r="G6" s="480"/>
      <c r="H6" s="480"/>
      <c r="I6" s="480"/>
      <c r="J6" s="480"/>
      <c r="M6" s="341" t="s">
        <v>280</v>
      </c>
    </row>
    <row r="7" spans="3:13" ht="12.75">
      <c r="C7" s="481" t="s">
        <v>451</v>
      </c>
      <c r="D7" s="481"/>
      <c r="E7" s="481"/>
      <c r="F7" s="481"/>
      <c r="G7" s="482">
        <v>0</v>
      </c>
      <c r="H7" s="482"/>
      <c r="I7" s="482">
        <v>0</v>
      </c>
      <c r="J7" s="481"/>
      <c r="M7" s="341" t="s">
        <v>399</v>
      </c>
    </row>
    <row r="8" spans="3:10" ht="12.75">
      <c r="C8" s="481" t="s">
        <v>449</v>
      </c>
      <c r="D8" s="481"/>
      <c r="E8" s="481"/>
      <c r="F8" s="481"/>
      <c r="G8" s="482">
        <v>0</v>
      </c>
      <c r="H8" s="482"/>
      <c r="I8" s="482">
        <v>0</v>
      </c>
      <c r="J8" s="481"/>
    </row>
    <row r="9" spans="3:10" ht="12.75">
      <c r="C9" s="481" t="s">
        <v>29</v>
      </c>
      <c r="D9" s="481"/>
      <c r="E9" s="481"/>
      <c r="F9" s="481"/>
      <c r="G9" s="482">
        <v>386</v>
      </c>
      <c r="H9" s="482"/>
      <c r="I9" s="482">
        <v>350</v>
      </c>
      <c r="J9" s="481"/>
    </row>
    <row r="10" spans="3:10" ht="12.75">
      <c r="C10" s="480" t="s">
        <v>450</v>
      </c>
      <c r="D10" s="480"/>
      <c r="E10" s="480"/>
      <c r="F10" s="480"/>
      <c r="G10" s="483"/>
      <c r="H10" s="483"/>
      <c r="I10" s="483"/>
      <c r="J10" s="480"/>
    </row>
    <row r="11" spans="3:17" ht="14.25" thickBot="1">
      <c r="C11" s="21"/>
      <c r="D11" s="21"/>
      <c r="E11" s="21"/>
      <c r="F11" s="21"/>
      <c r="G11" s="484">
        <f>SUM(G7:G10)</f>
        <v>386</v>
      </c>
      <c r="H11" s="483"/>
      <c r="I11" s="484">
        <f>SUM(I7:I10)</f>
        <v>350</v>
      </c>
      <c r="J11" s="21"/>
      <c r="M11" s="91" t="s">
        <v>383</v>
      </c>
      <c r="N11" s="91"/>
      <c r="O11" s="485">
        <f>Баланс!E40+Баланс!E48</f>
        <v>386</v>
      </c>
      <c r="P11" s="486"/>
      <c r="Q11" s="485">
        <f>Баланс!G40+Баланс!G48</f>
        <v>350</v>
      </c>
    </row>
    <row r="12" spans="3:17" ht="13.5" thickTop="1">
      <c r="C12" s="480"/>
      <c r="D12" s="480"/>
      <c r="E12" s="480"/>
      <c r="F12" s="480"/>
      <c r="G12" s="480"/>
      <c r="H12" s="480"/>
      <c r="I12" s="480"/>
      <c r="J12" s="480"/>
      <c r="M12" s="487" t="s">
        <v>384</v>
      </c>
      <c r="N12" s="487"/>
      <c r="O12" s="488">
        <f>G11-O11</f>
        <v>0</v>
      </c>
      <c r="P12" s="489"/>
      <c r="Q12" s="488">
        <f>I11-Q11</f>
        <v>0</v>
      </c>
    </row>
    <row r="13" spans="3:10" ht="12.75" hidden="1">
      <c r="C13" s="490"/>
      <c r="D13" s="481"/>
      <c r="E13" s="481"/>
      <c r="F13" s="481"/>
      <c r="G13" s="481"/>
      <c r="H13" s="481"/>
      <c r="I13" s="481"/>
      <c r="J13" s="481"/>
    </row>
    <row r="14" spans="3:10" ht="12.75" hidden="1">
      <c r="C14" s="491"/>
      <c r="D14" s="245"/>
      <c r="E14" s="245"/>
      <c r="F14" s="245"/>
      <c r="G14" s="245"/>
      <c r="H14" s="245"/>
      <c r="I14" s="245"/>
      <c r="J14" s="245"/>
    </row>
    <row r="15" spans="3:10" ht="13.5">
      <c r="C15" s="492" t="s">
        <v>354</v>
      </c>
      <c r="D15" s="492"/>
      <c r="E15" s="492"/>
      <c r="F15" s="492"/>
      <c r="G15" s="492"/>
      <c r="H15" s="492"/>
      <c r="I15" s="492"/>
      <c r="J15" s="492"/>
    </row>
    <row r="16" spans="3:10" ht="12.75">
      <c r="C16" s="493" t="s">
        <v>196</v>
      </c>
      <c r="D16" s="493"/>
      <c r="E16" s="493"/>
      <c r="F16" s="493"/>
      <c r="G16" s="494" t="s">
        <v>452</v>
      </c>
      <c r="H16" s="495" t="s">
        <v>193</v>
      </c>
      <c r="I16" s="495" t="s">
        <v>195</v>
      </c>
      <c r="J16" s="495" t="s">
        <v>194</v>
      </c>
    </row>
    <row r="17" spans="3:9" ht="12.75">
      <c r="C17" s="496"/>
      <c r="D17" s="496"/>
      <c r="E17" s="496"/>
      <c r="F17" s="496"/>
      <c r="G17" s="497">
        <v>0</v>
      </c>
      <c r="H17" s="496"/>
      <c r="I17" s="498"/>
    </row>
    <row r="18" spans="3:9" ht="12.75">
      <c r="C18" s="499"/>
      <c r="D18" s="499"/>
      <c r="E18" s="499"/>
      <c r="F18" s="499"/>
      <c r="G18" s="500">
        <v>0</v>
      </c>
      <c r="H18" s="499"/>
      <c r="I18" s="501"/>
    </row>
    <row r="19" spans="3:9" ht="12.75">
      <c r="C19" s="502"/>
      <c r="D19" s="499"/>
      <c r="E19" s="499"/>
      <c r="F19" s="499"/>
      <c r="G19" s="500">
        <v>0</v>
      </c>
      <c r="H19" s="499"/>
      <c r="I19" s="498"/>
    </row>
    <row r="20" spans="3:9" ht="13.5" thickBot="1">
      <c r="C20" s="499"/>
      <c r="D20" s="499"/>
      <c r="E20" s="499"/>
      <c r="F20" s="499"/>
      <c r="G20" s="477">
        <f>SUM(G17:G19)</f>
        <v>0</v>
      </c>
      <c r="H20" s="1"/>
      <c r="I20" s="503"/>
    </row>
    <row r="21" spans="3:9" ht="13.5" thickTop="1">
      <c r="C21" s="499"/>
      <c r="D21" s="499"/>
      <c r="E21" s="499"/>
      <c r="F21" s="499"/>
      <c r="G21" s="499"/>
      <c r="I21" s="503"/>
    </row>
    <row r="23" spans="3:10" ht="13.5" hidden="1">
      <c r="C23" s="738" t="s">
        <v>200</v>
      </c>
      <c r="D23" s="738"/>
      <c r="E23" s="738"/>
      <c r="F23" s="738"/>
      <c r="G23" s="738"/>
      <c r="H23" s="738"/>
      <c r="I23" s="738"/>
      <c r="J23" s="738"/>
    </row>
    <row r="24" spans="3:10" ht="12.75" hidden="1">
      <c r="C24" s="739" t="s">
        <v>363</v>
      </c>
      <c r="D24" s="739"/>
      <c r="E24" s="739"/>
      <c r="F24" s="739"/>
      <c r="G24" s="739"/>
      <c r="H24" s="739"/>
      <c r="I24" s="739"/>
      <c r="J24" s="739"/>
    </row>
    <row r="25" spans="3:10" ht="12.75" customHeight="1" hidden="1">
      <c r="C25" s="740"/>
      <c r="D25" s="740"/>
      <c r="E25" s="740"/>
      <c r="F25" s="740"/>
      <c r="G25" s="740"/>
      <c r="H25" s="723" t="s">
        <v>117</v>
      </c>
      <c r="I25" s="723"/>
      <c r="J25" s="215" t="s">
        <v>118</v>
      </c>
    </row>
    <row r="26" spans="3:10" ht="12.75" customHeight="1" hidden="1">
      <c r="C26" s="725" t="s">
        <v>191</v>
      </c>
      <c r="D26" s="725"/>
      <c r="E26" s="725"/>
      <c r="F26" s="725"/>
      <c r="G26" s="725"/>
      <c r="H26" s="741"/>
      <c r="I26" s="741"/>
      <c r="J26" s="404"/>
    </row>
    <row r="27" spans="3:10" ht="12.75" customHeight="1" hidden="1">
      <c r="C27" s="725" t="s">
        <v>119</v>
      </c>
      <c r="D27" s="725"/>
      <c r="E27" s="725"/>
      <c r="F27" s="725"/>
      <c r="G27" s="725"/>
      <c r="H27" s="741"/>
      <c r="I27" s="741"/>
      <c r="J27" s="404"/>
    </row>
    <row r="28" spans="3:10" ht="12.75" customHeight="1" hidden="1">
      <c r="C28" s="723" t="s">
        <v>120</v>
      </c>
      <c r="D28" s="723"/>
      <c r="E28" s="723"/>
      <c r="F28" s="723"/>
      <c r="G28" s="723"/>
      <c r="H28" s="742">
        <v>0</v>
      </c>
      <c r="I28" s="742"/>
      <c r="J28" s="20">
        <v>0</v>
      </c>
    </row>
    <row r="29" spans="3:10" ht="12.75" hidden="1">
      <c r="C29" s="739" t="s">
        <v>364</v>
      </c>
      <c r="D29" s="739"/>
      <c r="E29" s="739"/>
      <c r="F29" s="739"/>
      <c r="G29" s="739"/>
      <c r="H29" s="739"/>
      <c r="I29" s="739"/>
      <c r="J29" s="739"/>
    </row>
    <row r="30" spans="3:10" ht="12.75" customHeight="1" hidden="1">
      <c r="C30" s="740"/>
      <c r="D30" s="740"/>
      <c r="E30" s="740"/>
      <c r="F30" s="740"/>
      <c r="G30" s="740"/>
      <c r="H30" s="723" t="s">
        <v>117</v>
      </c>
      <c r="I30" s="723"/>
      <c r="J30" s="215" t="s">
        <v>118</v>
      </c>
    </row>
    <row r="31" spans="3:10" ht="12.75" customHeight="1" hidden="1">
      <c r="C31" s="725" t="s">
        <v>191</v>
      </c>
      <c r="D31" s="725"/>
      <c r="E31" s="725"/>
      <c r="F31" s="725"/>
      <c r="G31" s="725"/>
      <c r="H31" s="741"/>
      <c r="I31" s="741"/>
      <c r="J31" s="404"/>
    </row>
    <row r="32" spans="3:10" ht="12.75" customHeight="1" hidden="1">
      <c r="C32" s="725" t="s">
        <v>119</v>
      </c>
      <c r="D32" s="725"/>
      <c r="E32" s="725"/>
      <c r="F32" s="725"/>
      <c r="G32" s="725"/>
      <c r="H32" s="741"/>
      <c r="I32" s="741"/>
      <c r="J32" s="404"/>
    </row>
    <row r="33" spans="3:10" ht="12.75" customHeight="1" hidden="1">
      <c r="C33" s="723" t="s">
        <v>120</v>
      </c>
      <c r="D33" s="723"/>
      <c r="E33" s="723"/>
      <c r="F33" s="723"/>
      <c r="G33" s="723"/>
      <c r="H33" s="742">
        <v>0</v>
      </c>
      <c r="I33" s="742"/>
      <c r="J33" s="20">
        <v>0</v>
      </c>
    </row>
    <row r="34" spans="3:10" ht="13.5" hidden="1">
      <c r="C34" s="738" t="s">
        <v>201</v>
      </c>
      <c r="D34" s="738"/>
      <c r="E34" s="738"/>
      <c r="F34" s="738"/>
      <c r="G34" s="738"/>
      <c r="H34" s="738"/>
      <c r="I34" s="738"/>
      <c r="J34" s="738"/>
    </row>
    <row r="35" spans="3:10" ht="12.75" hidden="1">
      <c r="C35" s="739" t="s">
        <v>363</v>
      </c>
      <c r="D35" s="739"/>
      <c r="E35" s="739"/>
      <c r="F35" s="739"/>
      <c r="G35" s="739"/>
      <c r="H35" s="739"/>
      <c r="I35" s="739"/>
      <c r="J35" s="739"/>
    </row>
    <row r="36" spans="3:10" ht="12.75" customHeight="1" hidden="1">
      <c r="C36" s="725" t="s">
        <v>191</v>
      </c>
      <c r="D36" s="725"/>
      <c r="E36" s="725"/>
      <c r="F36" s="725"/>
      <c r="G36" s="725"/>
      <c r="H36" s="741"/>
      <c r="I36" s="741"/>
      <c r="J36" s="404"/>
    </row>
    <row r="37" spans="3:10" ht="12.75" customHeight="1" hidden="1">
      <c r="C37" s="723" t="s">
        <v>54</v>
      </c>
      <c r="D37" s="723"/>
      <c r="E37" s="723"/>
      <c r="F37" s="723"/>
      <c r="G37" s="723"/>
      <c r="H37" s="742">
        <v>0</v>
      </c>
      <c r="I37" s="742"/>
      <c r="J37" s="20">
        <v>0</v>
      </c>
    </row>
    <row r="38" ht="12.75" hidden="1"/>
    <row r="39" ht="12.75" hidden="1"/>
  </sheetData>
  <sheetProtection/>
  <mergeCells count="26">
    <mergeCell ref="H27:I27"/>
    <mergeCell ref="C28:G28"/>
    <mergeCell ref="H28:I28"/>
    <mergeCell ref="C37:G37"/>
    <mergeCell ref="H37:I37"/>
    <mergeCell ref="C34:J34"/>
    <mergeCell ref="C35:J35"/>
    <mergeCell ref="C36:G36"/>
    <mergeCell ref="H36:I36"/>
    <mergeCell ref="C33:G33"/>
    <mergeCell ref="H33:I33"/>
    <mergeCell ref="H31:I31"/>
    <mergeCell ref="C29:J29"/>
    <mergeCell ref="C30:G30"/>
    <mergeCell ref="H32:I32"/>
    <mergeCell ref="C32:G32"/>
    <mergeCell ref="C2:J2"/>
    <mergeCell ref="C23:J23"/>
    <mergeCell ref="H30:I30"/>
    <mergeCell ref="C31:G31"/>
    <mergeCell ref="C24:J24"/>
    <mergeCell ref="C25:G25"/>
    <mergeCell ref="H25:I25"/>
    <mergeCell ref="C26:G26"/>
    <mergeCell ref="H26:I26"/>
    <mergeCell ref="C27:G27"/>
  </mergeCells>
  <hyperlinks>
    <hyperlink ref="M6" location="ОПР!Print_Area" display="Отчет за доходите"/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2:L18"/>
  <sheetViews>
    <sheetView view="pageBreakPreview" zoomScale="110" zoomScaleSheetLayoutView="110" zoomScalePageLayoutView="0" workbookViewId="0" topLeftCell="A1">
      <selection activeCell="I6" sqref="I6"/>
    </sheetView>
  </sheetViews>
  <sheetFormatPr defaultColWidth="9.140625" defaultRowHeight="12.75"/>
  <cols>
    <col min="1" max="1" width="2.00390625" style="1" customWidth="1"/>
    <col min="2" max="2" width="3.57421875" style="1" customWidth="1"/>
    <col min="3" max="3" width="15.00390625" style="1" customWidth="1"/>
    <col min="4" max="4" width="22.28125" style="1" customWidth="1"/>
    <col min="5" max="5" width="7.421875" style="1" customWidth="1"/>
    <col min="6" max="6" width="13.8515625" style="1" customWidth="1"/>
    <col min="7" max="7" width="11.57421875" style="1" customWidth="1"/>
    <col min="8" max="8" width="14.140625" style="1" customWidth="1"/>
    <col min="9" max="9" width="16.28125" style="1" customWidth="1"/>
    <col min="10" max="10" width="11.57421875" style="1" bestFit="1" customWidth="1"/>
    <col min="11" max="11" width="2.00390625" style="1" customWidth="1"/>
    <col min="12" max="16384" width="9.140625" style="1" customWidth="1"/>
  </cols>
  <sheetData>
    <row r="2" spans="2:10" s="156" customFormat="1" ht="13.5">
      <c r="B2" s="479">
        <v>20</v>
      </c>
      <c r="C2" s="737" t="s">
        <v>483</v>
      </c>
      <c r="D2" s="737"/>
      <c r="E2" s="737"/>
      <c r="F2" s="737"/>
      <c r="G2" s="737"/>
      <c r="H2" s="737"/>
      <c r="I2" s="737"/>
      <c r="J2" s="737"/>
    </row>
    <row r="3" spans="3:12" ht="13.5">
      <c r="C3" s="19"/>
      <c r="D3" s="19"/>
      <c r="E3" s="19"/>
      <c r="F3" s="19"/>
      <c r="G3" s="19"/>
      <c r="H3" s="19"/>
      <c r="I3" s="19"/>
      <c r="J3" s="19"/>
      <c r="L3" s="341" t="s">
        <v>280</v>
      </c>
    </row>
    <row r="4" spans="3:12" ht="13.5">
      <c r="C4" s="19"/>
      <c r="D4" s="19"/>
      <c r="E4" s="19"/>
      <c r="F4" s="19"/>
      <c r="G4" s="19"/>
      <c r="H4" s="19"/>
      <c r="I4" s="19"/>
      <c r="J4" s="19"/>
      <c r="L4" s="341" t="s">
        <v>399</v>
      </c>
    </row>
    <row r="5" spans="3:10" ht="13.5">
      <c r="C5" s="19"/>
      <c r="D5" s="19"/>
      <c r="E5" s="19"/>
      <c r="F5" s="19"/>
      <c r="G5" s="19"/>
      <c r="H5" s="19"/>
      <c r="I5" s="19"/>
      <c r="J5" s="19"/>
    </row>
    <row r="6" spans="3:10" s="504" customFormat="1" ht="54.75" customHeight="1">
      <c r="C6" s="712"/>
      <c r="D6" s="712"/>
      <c r="E6" s="539">
        <v>2017</v>
      </c>
      <c r="F6" s="505" t="s">
        <v>486</v>
      </c>
      <c r="G6" s="505" t="s">
        <v>487</v>
      </c>
      <c r="H6" s="505" t="s">
        <v>488</v>
      </c>
      <c r="I6" s="505" t="s">
        <v>487</v>
      </c>
      <c r="J6" s="505" t="str">
        <f>задължения!H5</f>
        <v>2019 г.</v>
      </c>
    </row>
    <row r="7" spans="3:10" ht="12.75">
      <c r="C7" s="735"/>
      <c r="D7" s="735"/>
      <c r="E7" s="471"/>
      <c r="F7" s="463"/>
      <c r="G7" s="463"/>
      <c r="H7" s="463"/>
      <c r="I7" s="463"/>
      <c r="J7" s="471">
        <f>SUM(J8:J9)</f>
        <v>0</v>
      </c>
    </row>
    <row r="8" spans="3:10" ht="12.75">
      <c r="C8" s="731" t="s">
        <v>489</v>
      </c>
      <c r="D8" s="731"/>
      <c r="E8" s="463"/>
      <c r="F8" s="463">
        <v>265754</v>
      </c>
      <c r="G8" s="463">
        <v>-26574</v>
      </c>
      <c r="H8" s="463">
        <v>0</v>
      </c>
      <c r="I8" s="463">
        <v>0</v>
      </c>
      <c r="J8" s="463">
        <v>0</v>
      </c>
    </row>
    <row r="9" spans="3:10" ht="12.75">
      <c r="C9" s="731" t="s">
        <v>490</v>
      </c>
      <c r="D9" s="731"/>
      <c r="E9" s="463"/>
      <c r="F9" s="463">
        <v>333939</v>
      </c>
      <c r="G9" s="463">
        <v>-33394</v>
      </c>
      <c r="H9" s="463">
        <v>0</v>
      </c>
      <c r="I9" s="463">
        <v>-33</v>
      </c>
      <c r="J9" s="463">
        <v>0</v>
      </c>
    </row>
    <row r="10" spans="3:10" ht="12.75">
      <c r="C10" s="731" t="s">
        <v>484</v>
      </c>
      <c r="D10" s="731"/>
      <c r="E10" s="463"/>
      <c r="F10" s="463">
        <v>71849</v>
      </c>
      <c r="G10" s="463">
        <v>-7185</v>
      </c>
      <c r="H10" s="463"/>
      <c r="I10" s="463"/>
      <c r="J10" s="463"/>
    </row>
    <row r="11" spans="3:10" ht="12.75">
      <c r="C11" s="731" t="s">
        <v>491</v>
      </c>
      <c r="D11" s="731"/>
      <c r="E11" s="463"/>
      <c r="F11" s="463">
        <v>104447</v>
      </c>
      <c r="G11" s="471"/>
      <c r="H11" s="463">
        <v>10445</v>
      </c>
      <c r="I11" s="471"/>
      <c r="J11" s="463">
        <f>SUM(J12:J13)</f>
        <v>0</v>
      </c>
    </row>
    <row r="12" spans="3:10" ht="12.75">
      <c r="C12" s="731"/>
      <c r="D12" s="731"/>
      <c r="E12" s="463"/>
      <c r="F12" s="463"/>
      <c r="G12" s="463"/>
      <c r="H12" s="463"/>
      <c r="I12" s="463"/>
      <c r="J12" s="463">
        <v>0</v>
      </c>
    </row>
    <row r="13" spans="3:10" ht="12.75">
      <c r="C13" s="731"/>
      <c r="D13" s="731"/>
      <c r="E13" s="463"/>
      <c r="F13" s="463"/>
      <c r="G13" s="463"/>
      <c r="H13" s="463"/>
      <c r="I13" s="463"/>
      <c r="J13" s="463">
        <v>0</v>
      </c>
    </row>
    <row r="14" spans="3:10" ht="13.5" thickBot="1">
      <c r="C14" s="730"/>
      <c r="D14" s="730"/>
      <c r="E14" s="470">
        <v>33</v>
      </c>
      <c r="F14" s="471"/>
      <c r="G14" s="471"/>
      <c r="H14" s="471"/>
      <c r="I14" s="471"/>
      <c r="J14" s="470">
        <v>110</v>
      </c>
    </row>
    <row r="15" ht="13.5" thickTop="1"/>
    <row r="17" spans="3:10" ht="12.75">
      <c r="C17" s="453" t="s">
        <v>383</v>
      </c>
      <c r="E17" s="292"/>
      <c r="F17" s="292"/>
      <c r="G17" s="292"/>
      <c r="H17" s="292"/>
      <c r="I17" s="292"/>
      <c r="J17" s="292"/>
    </row>
    <row r="18" spans="3:10" ht="12.75">
      <c r="C18" s="456" t="s">
        <v>384</v>
      </c>
      <c r="E18" s="457"/>
      <c r="F18" s="457"/>
      <c r="G18" s="457"/>
      <c r="H18" s="457"/>
      <c r="I18" s="457"/>
      <c r="J18" s="457"/>
    </row>
  </sheetData>
  <sheetProtection/>
  <mergeCells count="10">
    <mergeCell ref="C2:J2"/>
    <mergeCell ref="C6:D6"/>
    <mergeCell ref="C7:D7"/>
    <mergeCell ref="C8:D8"/>
    <mergeCell ref="C14:D14"/>
    <mergeCell ref="C13:D13"/>
    <mergeCell ref="C9:D9"/>
    <mergeCell ref="C10:D10"/>
    <mergeCell ref="C11:D11"/>
    <mergeCell ref="C12:D12"/>
  </mergeCells>
  <hyperlinks>
    <hyperlink ref="L3" location="ОПР!Print_Area" display="Отчет за доходите"/>
    <hyperlink ref="L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2:J24"/>
  <sheetViews>
    <sheetView view="pageBreakPreview" zoomScale="120" zoomScaleSheetLayoutView="120" zoomScalePageLayoutView="0" workbookViewId="0" topLeftCell="A1">
      <selection activeCell="E13" sqref="E13"/>
    </sheetView>
  </sheetViews>
  <sheetFormatPr defaultColWidth="9.140625" defaultRowHeight="12.75"/>
  <cols>
    <col min="1" max="1" width="3.140625" style="1" customWidth="1"/>
    <col min="2" max="2" width="5.7109375" style="1" customWidth="1"/>
    <col min="3" max="3" width="43.57421875" style="1" customWidth="1"/>
    <col min="4" max="4" width="22.421875" style="1" hidden="1" customWidth="1"/>
    <col min="5" max="5" width="12.140625" style="1" customWidth="1"/>
    <col min="6" max="6" width="3.8515625" style="18" customWidth="1"/>
    <col min="7" max="7" width="12.140625" style="1" customWidth="1"/>
    <col min="8" max="8" width="2.00390625" style="1" customWidth="1"/>
    <col min="9" max="9" width="2.140625" style="1" customWidth="1"/>
    <col min="10" max="10" width="34.00390625" style="1" bestFit="1" customWidth="1"/>
    <col min="11" max="16384" width="9.140625" style="1" customWidth="1"/>
  </cols>
  <sheetData>
    <row r="2" spans="2:7" ht="13.5">
      <c r="B2" s="475">
        <v>21</v>
      </c>
      <c r="C2" s="737" t="s">
        <v>314</v>
      </c>
      <c r="D2" s="737"/>
      <c r="E2" s="737"/>
      <c r="F2" s="737"/>
      <c r="G2" s="737"/>
    </row>
    <row r="3" spans="3:10" ht="13.5">
      <c r="C3" s="19"/>
      <c r="D3" s="19"/>
      <c r="E3" s="19"/>
      <c r="F3" s="19"/>
      <c r="G3" s="19"/>
      <c r="J3" s="341" t="s">
        <v>280</v>
      </c>
    </row>
    <row r="4" spans="3:10" ht="12.75" customHeight="1">
      <c r="C4" s="82" t="s">
        <v>165</v>
      </c>
      <c r="D4" s="82"/>
      <c r="E4" s="669" t="s">
        <v>496</v>
      </c>
      <c r="F4" s="507"/>
      <c r="G4" s="508" t="str">
        <f>'Пасиви по отсрочени данъци'!J6</f>
        <v>2019 г.</v>
      </c>
      <c r="J4" s="341" t="s">
        <v>399</v>
      </c>
    </row>
    <row r="5" spans="3:7" ht="12.75">
      <c r="C5" s="481" t="s">
        <v>410</v>
      </c>
      <c r="D5" s="481"/>
      <c r="E5" s="463">
        <v>0</v>
      </c>
      <c r="F5" s="463"/>
      <c r="G5" s="463">
        <v>0</v>
      </c>
    </row>
    <row r="6" spans="3:7" ht="12.75">
      <c r="C6" s="481" t="s">
        <v>411</v>
      </c>
      <c r="D6" s="481"/>
      <c r="E6" s="463">
        <v>0</v>
      </c>
      <c r="F6" s="463"/>
      <c r="G6" s="463">
        <v>0</v>
      </c>
    </row>
    <row r="7" spans="3:7" ht="12.75">
      <c r="C7" s="481" t="s">
        <v>412</v>
      </c>
      <c r="D7" s="481"/>
      <c r="E7" s="463">
        <v>0</v>
      </c>
      <c r="F7" s="463"/>
      <c r="G7" s="463">
        <v>0</v>
      </c>
    </row>
    <row r="8" spans="3:7" ht="12.75">
      <c r="C8" s="481" t="s">
        <v>413</v>
      </c>
      <c r="D8" s="481"/>
      <c r="E8" s="463">
        <v>0</v>
      </c>
      <c r="F8" s="471"/>
      <c r="G8" s="463">
        <v>0</v>
      </c>
    </row>
    <row r="9" spans="3:7" ht="12.75">
      <c r="C9" s="481" t="s">
        <v>135</v>
      </c>
      <c r="D9" s="481"/>
      <c r="E9" s="463"/>
      <c r="F9" s="463"/>
      <c r="G9" s="463"/>
    </row>
    <row r="10" spans="3:7" ht="12.75">
      <c r="C10" s="730"/>
      <c r="D10" s="730"/>
      <c r="E10" s="473">
        <f>SUM(E5:E9)</f>
        <v>0</v>
      </c>
      <c r="F10" s="471"/>
      <c r="G10" s="473">
        <f>SUM(G5:G9)</f>
        <v>0</v>
      </c>
    </row>
    <row r="13" spans="3:7" ht="12.75">
      <c r="C13" s="735" t="s">
        <v>324</v>
      </c>
      <c r="D13" s="735"/>
      <c r="E13" s="506" t="str">
        <f>E4</f>
        <v>2020г.</v>
      </c>
      <c r="F13" s="507"/>
      <c r="G13" s="508" t="str">
        <f>G4</f>
        <v>2019 г.</v>
      </c>
    </row>
    <row r="14" spans="3:7" ht="12.75">
      <c r="C14" s="481" t="s">
        <v>406</v>
      </c>
      <c r="D14" s="481"/>
      <c r="E14" s="463">
        <v>0</v>
      </c>
      <c r="F14" s="471"/>
      <c r="G14" s="463"/>
    </row>
    <row r="15" spans="3:7" ht="12.75">
      <c r="C15" s="481" t="s">
        <v>407</v>
      </c>
      <c r="D15" s="481"/>
      <c r="E15" s="463">
        <v>0</v>
      </c>
      <c r="F15" s="463"/>
      <c r="G15" s="463"/>
    </row>
    <row r="16" spans="3:7" ht="12.75">
      <c r="C16" s="480"/>
      <c r="D16" s="480"/>
      <c r="E16" s="473">
        <f>SUM(E14:E15)</f>
        <v>0</v>
      </c>
      <c r="F16" s="471"/>
      <c r="G16" s="473">
        <f>SUM(G14:G15)</f>
        <v>0</v>
      </c>
    </row>
    <row r="17" spans="3:7" ht="12.75">
      <c r="C17" s="101"/>
      <c r="D17" s="101"/>
      <c r="E17" s="471"/>
      <c r="F17" s="471"/>
      <c r="G17" s="471"/>
    </row>
    <row r="18" spans="3:7" ht="27" thickBot="1">
      <c r="C18" s="509" t="s">
        <v>414</v>
      </c>
      <c r="D18" s="101"/>
      <c r="E18" s="470">
        <f>E10-E16</f>
        <v>0</v>
      </c>
      <c r="F18" s="471"/>
      <c r="G18" s="470">
        <f>G10-G16</f>
        <v>0</v>
      </c>
    </row>
    <row r="19" ht="13.5" thickTop="1"/>
    <row r="21" spans="3:7" ht="12.75">
      <c r="C21" s="453" t="s">
        <v>408</v>
      </c>
      <c r="E21" s="292">
        <f>Баланс!E24</f>
        <v>0</v>
      </c>
      <c r="F21" s="296"/>
      <c r="G21" s="292">
        <f>Баланс!G24</f>
        <v>0</v>
      </c>
    </row>
    <row r="22" spans="3:7" ht="12.75">
      <c r="C22" s="456" t="s">
        <v>384</v>
      </c>
      <c r="E22" s="457">
        <f>E10-E21</f>
        <v>0</v>
      </c>
      <c r="F22" s="458"/>
      <c r="G22" s="457">
        <f>G10-G21</f>
        <v>0</v>
      </c>
    </row>
    <row r="23" spans="3:7" ht="12.75">
      <c r="C23" s="453" t="s">
        <v>409</v>
      </c>
      <c r="E23" s="292">
        <f>Баланс!E52</f>
        <v>0</v>
      </c>
      <c r="F23" s="296"/>
      <c r="G23" s="292">
        <f>Баланс!G52</f>
        <v>0</v>
      </c>
    </row>
    <row r="24" spans="3:7" ht="12.75">
      <c r="C24" s="456" t="s">
        <v>384</v>
      </c>
      <c r="E24" s="457">
        <f>E16-E23</f>
        <v>0</v>
      </c>
      <c r="F24" s="458"/>
      <c r="G24" s="457">
        <f>G16-G23</f>
        <v>0</v>
      </c>
    </row>
  </sheetData>
  <sheetProtection/>
  <mergeCells count="3">
    <mergeCell ref="C13:D13"/>
    <mergeCell ref="C10:D10"/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H33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2.00390625" style="18" customWidth="1"/>
    <col min="2" max="2" width="3.8515625" style="18" customWidth="1"/>
    <col min="3" max="3" width="50.57421875" style="18" customWidth="1"/>
    <col min="4" max="4" width="10.140625" style="18" customWidth="1"/>
    <col min="5" max="5" width="4.57421875" style="18" customWidth="1"/>
    <col min="6" max="6" width="11.57421875" style="18" customWidth="1"/>
    <col min="7" max="7" width="3.7109375" style="18" customWidth="1"/>
    <col min="8" max="8" width="33.57421875" style="18" bestFit="1" customWidth="1"/>
    <col min="9" max="16384" width="9.140625" style="18" customWidth="1"/>
  </cols>
  <sheetData>
    <row r="2" spans="2:6" s="416" customFormat="1" ht="15">
      <c r="B2" s="416">
        <v>22</v>
      </c>
      <c r="C2" s="729" t="s">
        <v>425</v>
      </c>
      <c r="D2" s="729"/>
      <c r="E2" s="729"/>
      <c r="F2" s="729"/>
    </row>
    <row r="4" spans="3:8" ht="12.75">
      <c r="C4" s="510"/>
      <c r="D4" s="511" t="str">
        <f>'Активи и пасиви за продажба'!E4</f>
        <v>2020г.</v>
      </c>
      <c r="E4" s="297"/>
      <c r="F4" s="511" t="str">
        <f>'Активи и пасиви за продажба'!G4</f>
        <v>2019 г.</v>
      </c>
      <c r="H4" s="341" t="s">
        <v>280</v>
      </c>
    </row>
    <row r="5" spans="3:8" ht="12.75">
      <c r="C5" s="510" t="s">
        <v>435</v>
      </c>
      <c r="D5" s="512"/>
      <c r="E5" s="512"/>
      <c r="F5" s="512"/>
      <c r="H5" s="341" t="s">
        <v>399</v>
      </c>
    </row>
    <row r="6" spans="3:7" ht="12.75">
      <c r="C6" s="513" t="s">
        <v>247</v>
      </c>
      <c r="D6" s="514">
        <v>0</v>
      </c>
      <c r="E6" s="514"/>
      <c r="F6" s="514">
        <v>0</v>
      </c>
      <c r="G6" s="515"/>
    </row>
    <row r="7" spans="3:8" ht="12.75">
      <c r="C7" s="513" t="s">
        <v>248</v>
      </c>
      <c r="D7" s="514">
        <v>0</v>
      </c>
      <c r="E7" s="514"/>
      <c r="F7" s="514">
        <v>0</v>
      </c>
      <c r="H7" s="515"/>
    </row>
    <row r="8" spans="3:6" ht="13.5" thickBot="1">
      <c r="C8" s="513"/>
      <c r="D8" s="299">
        <f>SUM(D6:D7)</f>
        <v>0</v>
      </c>
      <c r="E8" s="512"/>
      <c r="F8" s="299">
        <f>SUM(F6:F7)</f>
        <v>0</v>
      </c>
    </row>
    <row r="9" spans="3:6" ht="13.5" thickTop="1">
      <c r="C9" s="513"/>
      <c r="D9" s="516"/>
      <c r="E9" s="516"/>
      <c r="F9" s="303"/>
    </row>
    <row r="10" spans="3:6" ht="12.75">
      <c r="C10" s="517" t="s">
        <v>434</v>
      </c>
      <c r="D10" s="511" t="str">
        <f>D4</f>
        <v>2020г.</v>
      </c>
      <c r="E10" s="297"/>
      <c r="F10" s="511" t="str">
        <f>F4</f>
        <v>2019 г.</v>
      </c>
    </row>
    <row r="11" spans="3:6" ht="12.75">
      <c r="C11" s="518" t="s">
        <v>349</v>
      </c>
      <c r="D11" s="516">
        <v>0</v>
      </c>
      <c r="E11" s="516"/>
      <c r="F11" s="516">
        <v>0</v>
      </c>
    </row>
    <row r="12" spans="3:6" ht="13.5" thickBot="1">
      <c r="C12" s="518"/>
      <c r="D12" s="519">
        <f>SUM(D11)</f>
        <v>0</v>
      </c>
      <c r="E12" s="516"/>
      <c r="F12" s="519">
        <f>SUM(F11)</f>
        <v>0</v>
      </c>
    </row>
    <row r="13" spans="3:6" ht="13.5" thickTop="1">
      <c r="C13" s="518"/>
      <c r="D13" s="516" t="s">
        <v>24</v>
      </c>
      <c r="E13" s="516"/>
      <c r="F13" s="516"/>
    </row>
    <row r="14" spans="3:6" ht="12.75">
      <c r="C14" s="517" t="s">
        <v>430</v>
      </c>
      <c r="D14" s="511" t="str">
        <f>D10</f>
        <v>2020г.</v>
      </c>
      <c r="E14" s="297"/>
      <c r="F14" s="511" t="str">
        <f>F10</f>
        <v>2019 г.</v>
      </c>
    </row>
    <row r="15" spans="3:6" ht="12.75">
      <c r="C15" s="502"/>
      <c r="D15" s="516">
        <v>0</v>
      </c>
      <c r="E15" s="516"/>
      <c r="F15" s="516">
        <v>0</v>
      </c>
    </row>
    <row r="16" spans="3:6" ht="12.75">
      <c r="C16" s="518"/>
      <c r="D16" s="516">
        <v>0</v>
      </c>
      <c r="E16" s="516"/>
      <c r="F16" s="516">
        <v>0</v>
      </c>
    </row>
    <row r="17" spans="3:6" ht="13.5" thickBot="1">
      <c r="C17" s="518"/>
      <c r="D17" s="520">
        <f>SUM(D15:D16)</f>
        <v>0</v>
      </c>
      <c r="E17" s="516"/>
      <c r="F17" s="520">
        <f>SUM(F15:F16)</f>
        <v>0</v>
      </c>
    </row>
    <row r="18" spans="3:6" ht="13.5" thickTop="1">
      <c r="C18" s="502"/>
      <c r="D18" s="521"/>
      <c r="E18" s="521"/>
      <c r="F18" s="521"/>
    </row>
    <row r="19" spans="3:6" ht="12.75">
      <c r="C19" s="510" t="s">
        <v>433</v>
      </c>
      <c r="D19" s="511" t="str">
        <f>D14</f>
        <v>2020г.</v>
      </c>
      <c r="E19" s="297"/>
      <c r="F19" s="511" t="str">
        <f>F14</f>
        <v>2019 г.</v>
      </c>
    </row>
    <row r="20" spans="3:6" ht="12.75">
      <c r="C20" s="522"/>
      <c r="D20" s="307"/>
      <c r="E20" s="307"/>
      <c r="F20" s="307">
        <v>0</v>
      </c>
    </row>
    <row r="21" spans="3:6" ht="12.75">
      <c r="C21" s="518"/>
      <c r="D21" s="516">
        <v>0</v>
      </c>
      <c r="E21" s="516"/>
      <c r="F21" s="516">
        <v>0</v>
      </c>
    </row>
    <row r="22" spans="3:6" ht="13.5" thickBot="1">
      <c r="C22" s="518"/>
      <c r="D22" s="523">
        <f>SUM(D20:D21)</f>
        <v>0</v>
      </c>
      <c r="E22" s="303"/>
      <c r="F22" s="523">
        <f>SUM(F20:F21)</f>
        <v>0</v>
      </c>
    </row>
    <row r="23" spans="3:6" ht="13.5" thickTop="1">
      <c r="C23" s="518"/>
      <c r="D23" s="516"/>
      <c r="E23" s="516"/>
      <c r="F23" s="516"/>
    </row>
    <row r="24" spans="3:6" ht="12.75">
      <c r="C24" s="518"/>
      <c r="D24" s="516"/>
      <c r="E24" s="516"/>
      <c r="F24" s="516"/>
    </row>
    <row r="25" spans="4:6" ht="12.75">
      <c r="D25" s="296"/>
      <c r="E25" s="296"/>
      <c r="F25" s="296"/>
    </row>
    <row r="26" spans="3:6" ht="12.75">
      <c r="C26" s="453" t="s">
        <v>426</v>
      </c>
      <c r="D26" s="296">
        <f>Баланс!E13</f>
        <v>0</v>
      </c>
      <c r="E26" s="296"/>
      <c r="F26" s="296">
        <f>Баланс!G13</f>
        <v>0</v>
      </c>
    </row>
    <row r="27" spans="3:6" ht="12.75">
      <c r="C27" s="456" t="s">
        <v>384</v>
      </c>
      <c r="D27" s="458">
        <f>D8-D26</f>
        <v>0</v>
      </c>
      <c r="E27" s="458"/>
      <c r="F27" s="458">
        <f>F8-F26</f>
        <v>0</v>
      </c>
    </row>
    <row r="28" spans="3:6" ht="12.75">
      <c r="C28" s="453" t="s">
        <v>427</v>
      </c>
      <c r="D28" s="296">
        <f>Баланс!E21</f>
        <v>0</v>
      </c>
      <c r="E28" s="296"/>
      <c r="F28" s="296">
        <f>Баланс!G21</f>
        <v>0</v>
      </c>
    </row>
    <row r="29" spans="3:6" ht="12.75">
      <c r="C29" s="453"/>
      <c r="D29" s="296"/>
      <c r="E29" s="296"/>
      <c r="F29" s="296"/>
    </row>
    <row r="30" spans="3:6" ht="12.75">
      <c r="C30" s="453" t="s">
        <v>428</v>
      </c>
      <c r="D30" s="296">
        <f>Баланс!E44</f>
        <v>0</v>
      </c>
      <c r="E30" s="296"/>
      <c r="F30" s="296">
        <f>Баланс!G44</f>
        <v>0</v>
      </c>
    </row>
    <row r="31" spans="3:6" ht="12.75">
      <c r="C31" s="456" t="s">
        <v>384</v>
      </c>
      <c r="D31" s="458">
        <f>D17-D30</f>
        <v>0</v>
      </c>
      <c r="E31" s="296"/>
      <c r="F31" s="458">
        <f>F17-F30</f>
        <v>0</v>
      </c>
    </row>
    <row r="32" spans="3:6" ht="12.75">
      <c r="C32" s="453" t="s">
        <v>429</v>
      </c>
      <c r="D32" s="296">
        <f>Баланс!E50</f>
        <v>0</v>
      </c>
      <c r="E32" s="296"/>
      <c r="F32" s="296">
        <f>Баланс!G50</f>
        <v>0</v>
      </c>
    </row>
    <row r="33" spans="3:6" ht="12.75">
      <c r="C33" s="456" t="s">
        <v>384</v>
      </c>
      <c r="D33" s="524">
        <f>D22-D32</f>
        <v>0</v>
      </c>
      <c r="E33" s="525"/>
      <c r="F33" s="524">
        <f>F22-F32</f>
        <v>0</v>
      </c>
    </row>
  </sheetData>
  <sheetProtection/>
  <mergeCells count="1">
    <mergeCell ref="C2:F2"/>
  </mergeCells>
  <hyperlinks>
    <hyperlink ref="H4" location="ОПР!Print_Area" display="Отчет за доходите"/>
    <hyperlink ref="H5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7"/>
  <sheetViews>
    <sheetView zoomScale="85" zoomScaleNormal="85" zoomScaleSheetLayoutView="80" zoomScalePageLayoutView="0" workbookViewId="0" topLeftCell="A29">
      <selection activeCell="B1" sqref="B1:H54"/>
    </sheetView>
  </sheetViews>
  <sheetFormatPr defaultColWidth="9.140625" defaultRowHeight="12.75"/>
  <cols>
    <col min="1" max="1" width="4.8515625" style="74" customWidth="1"/>
    <col min="2" max="2" width="56.57421875" style="26" customWidth="1"/>
    <col min="3" max="3" width="1.421875" style="26" customWidth="1"/>
    <col min="4" max="4" width="9.28125" style="74" bestFit="1" customWidth="1"/>
    <col min="5" max="5" width="1.28515625" style="74" customWidth="1"/>
    <col min="6" max="6" width="14.421875" style="76" customWidth="1"/>
    <col min="7" max="7" width="0.42578125" style="26" customWidth="1"/>
    <col min="8" max="8" width="10.00390625" style="76" customWidth="1"/>
    <col min="9" max="9" width="6.28125" style="26" customWidth="1"/>
    <col min="10" max="10" width="5.00390625" style="26" customWidth="1"/>
    <col min="11" max="11" width="11.57421875" style="26" customWidth="1"/>
    <col min="12" max="12" width="2.421875" style="26" customWidth="1"/>
    <col min="13" max="13" width="11.00390625" style="26" customWidth="1"/>
    <col min="14" max="14" width="9.140625" style="26" customWidth="1"/>
    <col min="15" max="15" width="3.57421875" style="26" customWidth="1"/>
    <col min="16" max="16384" width="9.140625" style="26" customWidth="1"/>
  </cols>
  <sheetData>
    <row r="1" spans="1:9" ht="20.25">
      <c r="A1" s="24"/>
      <c r="B1" s="677" t="str">
        <f>НАЧАЛО!B3</f>
        <v>" ДУПНИЦА - ТАБАК" АД</v>
      </c>
      <c r="C1" s="677"/>
      <c r="D1" s="677"/>
      <c r="E1" s="677"/>
      <c r="F1" s="24"/>
      <c r="G1" s="24"/>
      <c r="H1" s="24"/>
      <c r="I1" s="25"/>
    </row>
    <row r="2" spans="1:9" s="31" customFormat="1" ht="20.25">
      <c r="A2" s="27"/>
      <c r="B2" s="684" t="s">
        <v>368</v>
      </c>
      <c r="C2" s="684"/>
      <c r="D2" s="684"/>
      <c r="E2" s="684"/>
      <c r="F2" s="28">
        <f>НАЧАЛО!G23</f>
        <v>44196</v>
      </c>
      <c r="G2" s="29"/>
      <c r="H2" s="29"/>
      <c r="I2" s="30"/>
    </row>
    <row r="3" spans="1:9" ht="9.75" customHeight="1">
      <c r="A3" s="27"/>
      <c r="B3" s="678" t="s">
        <v>371</v>
      </c>
      <c r="C3" s="678"/>
      <c r="D3" s="678"/>
      <c r="E3" s="33"/>
      <c r="F3" s="34"/>
      <c r="G3" s="33"/>
      <c r="H3" s="34"/>
      <c r="I3" s="25"/>
    </row>
    <row r="4" spans="1:10" ht="15.75" customHeight="1">
      <c r="A4" s="30"/>
      <c r="B4" s="30"/>
      <c r="C4" s="30"/>
      <c r="D4" s="30"/>
      <c r="E4" s="30"/>
      <c r="F4" s="35"/>
      <c r="G4" s="35"/>
      <c r="H4" s="35"/>
      <c r="I4" s="30"/>
      <c r="J4" s="31"/>
    </row>
    <row r="5" spans="1:10" ht="15.75" customHeight="1">
      <c r="A5" s="27"/>
      <c r="B5" s="30"/>
      <c r="C5" s="30"/>
      <c r="D5" s="24" t="s">
        <v>250</v>
      </c>
      <c r="E5" s="30"/>
      <c r="F5" s="36" t="str">
        <f>YEAR(F2)&amp;" г."</f>
        <v>2020 г.</v>
      </c>
      <c r="G5" s="35"/>
      <c r="H5" s="36" t="str">
        <f>YEAR(F2)-1&amp;" г."</f>
        <v>2019 г.</v>
      </c>
      <c r="I5" s="30"/>
      <c r="J5" s="31"/>
    </row>
    <row r="6" spans="1:10" ht="15.75" customHeight="1">
      <c r="A6" s="27"/>
      <c r="B6" s="37" t="s">
        <v>257</v>
      </c>
      <c r="C6" s="30"/>
      <c r="D6" s="27"/>
      <c r="E6" s="30"/>
      <c r="F6" s="35"/>
      <c r="G6" s="37"/>
      <c r="H6" s="35"/>
      <c r="I6" s="30"/>
      <c r="J6" s="31"/>
    </row>
    <row r="7" spans="1:9" ht="13.5" hidden="1">
      <c r="A7" s="27"/>
      <c r="B7" s="30" t="s">
        <v>251</v>
      </c>
      <c r="C7" s="37"/>
      <c r="D7" s="27"/>
      <c r="E7" s="32"/>
      <c r="F7" s="38">
        <v>0</v>
      </c>
      <c r="G7" s="39"/>
      <c r="H7" s="38">
        <v>0</v>
      </c>
      <c r="I7" s="25"/>
    </row>
    <row r="8" spans="1:9" ht="13.5">
      <c r="A8" s="32"/>
      <c r="B8" s="30" t="s">
        <v>254</v>
      </c>
      <c r="C8" s="30"/>
      <c r="D8" s="32"/>
      <c r="E8" s="32"/>
      <c r="F8" s="38">
        <v>0</v>
      </c>
      <c r="G8" s="39"/>
      <c r="H8" s="38">
        <v>0</v>
      </c>
      <c r="I8" s="25"/>
    </row>
    <row r="9" spans="1:9" ht="13.5">
      <c r="A9" s="32"/>
      <c r="B9" s="30" t="s">
        <v>252</v>
      </c>
      <c r="C9" s="30"/>
      <c r="D9" s="32"/>
      <c r="E9" s="32"/>
      <c r="F9" s="38">
        <v>0</v>
      </c>
      <c r="G9" s="39"/>
      <c r="H9" s="38">
        <v>0</v>
      </c>
      <c r="I9" s="25"/>
    </row>
    <row r="10" spans="1:9" ht="13.5">
      <c r="A10" s="32"/>
      <c r="B10" s="30" t="s">
        <v>29</v>
      </c>
      <c r="C10" s="30"/>
      <c r="D10" s="32"/>
      <c r="E10" s="32"/>
      <c r="F10" s="38">
        <v>258</v>
      </c>
      <c r="G10" s="39"/>
      <c r="H10" s="38">
        <v>948</v>
      </c>
      <c r="I10" s="25"/>
    </row>
    <row r="11" spans="1:9" ht="15.75" customHeight="1">
      <c r="A11" s="40"/>
      <c r="B11" s="37" t="s">
        <v>36</v>
      </c>
      <c r="C11" s="41"/>
      <c r="D11" s="40">
        <f>приходи!B2</f>
        <v>3</v>
      </c>
      <c r="E11" s="19"/>
      <c r="F11" s="42">
        <f>SUM(F7:F10)</f>
        <v>258</v>
      </c>
      <c r="G11" s="43"/>
      <c r="H11" s="42">
        <f>SUM(H7:H10)</f>
        <v>948</v>
      </c>
      <c r="I11" s="25"/>
    </row>
    <row r="12" spans="1:9" ht="15.75" customHeight="1">
      <c r="A12" s="44"/>
      <c r="B12" s="41"/>
      <c r="C12" s="41"/>
      <c r="D12" s="44"/>
      <c r="E12" s="19"/>
      <c r="F12" s="34"/>
      <c r="G12" s="34"/>
      <c r="H12" s="34"/>
      <c r="I12" s="25"/>
    </row>
    <row r="13" spans="1:9" ht="13.5">
      <c r="A13" s="40"/>
      <c r="B13" s="30" t="s">
        <v>253</v>
      </c>
      <c r="C13" s="30"/>
      <c r="D13" s="40">
        <f>Pазходи!B2</f>
        <v>4</v>
      </c>
      <c r="E13" s="46"/>
      <c r="F13" s="34">
        <v>0</v>
      </c>
      <c r="G13" s="43"/>
      <c r="H13" s="34">
        <v>0</v>
      </c>
      <c r="I13" s="43"/>
    </row>
    <row r="14" spans="1:16" ht="13.5">
      <c r="A14" s="40"/>
      <c r="B14" s="30" t="s">
        <v>0</v>
      </c>
      <c r="C14" s="30"/>
      <c r="D14" s="40">
        <f>Pазходи!B18</f>
        <v>5</v>
      </c>
      <c r="E14" s="46"/>
      <c r="F14" s="34">
        <v>-11</v>
      </c>
      <c r="G14" s="43"/>
      <c r="H14" s="34">
        <v>-7</v>
      </c>
      <c r="I14" s="43"/>
      <c r="K14" s="679" t="s">
        <v>458</v>
      </c>
      <c r="L14" s="679"/>
      <c r="M14" s="679"/>
      <c r="N14" s="680" t="s">
        <v>384</v>
      </c>
      <c r="O14" s="680"/>
      <c r="P14" s="680"/>
    </row>
    <row r="15" spans="1:16" ht="13.5">
      <c r="A15" s="40"/>
      <c r="B15" s="30" t="s">
        <v>1</v>
      </c>
      <c r="C15" s="30"/>
      <c r="D15" s="40" t="s">
        <v>457</v>
      </c>
      <c r="E15" s="46"/>
      <c r="F15" s="34">
        <v>-36</v>
      </c>
      <c r="G15" s="43"/>
      <c r="H15" s="34">
        <v>-102</v>
      </c>
      <c r="I15" s="43"/>
      <c r="K15" s="47">
        <f>ДМА!Q25+'И имоти'!H26+ДНА!G21</f>
        <v>-37</v>
      </c>
      <c r="M15" s="47">
        <f>ДМА!Q22+ДНА!G18+'И имоти'!H22</f>
        <v>-103</v>
      </c>
      <c r="N15" s="48">
        <v>0</v>
      </c>
      <c r="O15" s="49"/>
      <c r="P15" s="48">
        <f>H15-M15</f>
        <v>1</v>
      </c>
    </row>
    <row r="16" spans="1:9" ht="13.5">
      <c r="A16" s="40"/>
      <c r="B16" s="30" t="s">
        <v>416</v>
      </c>
      <c r="C16" s="30"/>
      <c r="D16" s="40">
        <f>Pазходи!B36</f>
        <v>6</v>
      </c>
      <c r="E16" s="46"/>
      <c r="F16" s="34">
        <v>-122</v>
      </c>
      <c r="G16" s="43"/>
      <c r="H16" s="34">
        <v>-138</v>
      </c>
      <c r="I16" s="43"/>
    </row>
    <row r="17" spans="1:9" ht="13.5">
      <c r="A17" s="40"/>
      <c r="B17" s="30" t="s">
        <v>2</v>
      </c>
      <c r="C17" s="30"/>
      <c r="D17" s="40">
        <f>Pазходи!B44</f>
        <v>7</v>
      </c>
      <c r="E17" s="46"/>
      <c r="F17" s="34">
        <v>-94</v>
      </c>
      <c r="G17" s="43"/>
      <c r="H17" s="34">
        <v>-76</v>
      </c>
      <c r="I17" s="43"/>
    </row>
    <row r="18" spans="1:9" ht="9" customHeight="1">
      <c r="A18" s="46"/>
      <c r="B18" s="30"/>
      <c r="C18" s="30"/>
      <c r="D18" s="46"/>
      <c r="E18" s="46"/>
      <c r="F18" s="34"/>
      <c r="G18" s="46"/>
      <c r="H18" s="34"/>
      <c r="I18" s="50"/>
    </row>
    <row r="19" spans="1:9" ht="13.5">
      <c r="A19" s="46"/>
      <c r="B19" s="51" t="s">
        <v>255</v>
      </c>
      <c r="C19" s="41"/>
      <c r="D19" s="46"/>
      <c r="E19" s="19"/>
      <c r="F19" s="52"/>
      <c r="G19" s="46"/>
      <c r="H19" s="52"/>
      <c r="I19" s="50"/>
    </row>
    <row r="20" spans="1:9" ht="30" customHeight="1">
      <c r="A20" s="53"/>
      <c r="B20" s="54" t="s">
        <v>3</v>
      </c>
      <c r="C20" s="54"/>
      <c r="D20" s="53"/>
      <c r="E20" s="53"/>
      <c r="F20" s="34">
        <v>-1104</v>
      </c>
      <c r="G20" s="43"/>
      <c r="H20" s="34">
        <v>0</v>
      </c>
      <c r="I20" s="43"/>
    </row>
    <row r="21" spans="1:9" ht="18.75" customHeight="1" hidden="1">
      <c r="A21" s="53"/>
      <c r="B21" s="54" t="s">
        <v>38</v>
      </c>
      <c r="C21" s="54"/>
      <c r="D21" s="53"/>
      <c r="E21" s="53"/>
      <c r="F21" s="34">
        <v>0</v>
      </c>
      <c r="G21" s="43"/>
      <c r="H21" s="34">
        <v>0</v>
      </c>
      <c r="I21" s="43"/>
    </row>
    <row r="22" spans="1:9" ht="28.5" customHeight="1" hidden="1">
      <c r="A22" s="40"/>
      <c r="B22" s="54" t="s">
        <v>32</v>
      </c>
      <c r="C22" s="54"/>
      <c r="D22" s="40">
        <f>'Мат запаси'!B2</f>
        <v>15</v>
      </c>
      <c r="E22" s="53"/>
      <c r="F22" s="34">
        <v>0</v>
      </c>
      <c r="G22" s="43"/>
      <c r="H22" s="34">
        <v>0</v>
      </c>
      <c r="I22" s="43"/>
    </row>
    <row r="23" spans="1:9" ht="27" hidden="1">
      <c r="A23" s="53"/>
      <c r="B23" s="54" t="s">
        <v>328</v>
      </c>
      <c r="C23" s="54"/>
      <c r="D23" s="53"/>
      <c r="E23" s="53"/>
      <c r="F23" s="34">
        <v>0</v>
      </c>
      <c r="G23" s="43"/>
      <c r="H23" s="34">
        <v>0</v>
      </c>
      <c r="I23" s="43"/>
    </row>
    <row r="24" spans="1:9" ht="9" customHeight="1">
      <c r="A24" s="46"/>
      <c r="B24" s="30"/>
      <c r="C24" s="30"/>
      <c r="D24" s="46"/>
      <c r="E24" s="46"/>
      <c r="F24" s="34"/>
      <c r="G24" s="46"/>
      <c r="H24" s="34"/>
      <c r="I24" s="50"/>
    </row>
    <row r="25" spans="1:9" ht="13.5">
      <c r="A25" s="46"/>
      <c r="B25" s="37" t="s">
        <v>358</v>
      </c>
      <c r="C25" s="30"/>
      <c r="D25" s="46"/>
      <c r="E25" s="46"/>
      <c r="F25" s="55">
        <f>SUM(F11:F23)</f>
        <v>-1109</v>
      </c>
      <c r="G25" s="19"/>
      <c r="H25" s="55">
        <f>SUM(H11:H23)</f>
        <v>625</v>
      </c>
      <c r="I25" s="50"/>
    </row>
    <row r="26" spans="1:9" ht="13.5">
      <c r="A26" s="46"/>
      <c r="B26" s="37"/>
      <c r="C26" s="30"/>
      <c r="D26" s="46"/>
      <c r="E26" s="46"/>
      <c r="F26" s="34"/>
      <c r="G26" s="46"/>
      <c r="H26" s="34"/>
      <c r="I26" s="50"/>
    </row>
    <row r="27" spans="1:14" ht="17.25" customHeight="1">
      <c r="A27" s="40"/>
      <c r="B27" s="30" t="s">
        <v>40</v>
      </c>
      <c r="C27" s="41"/>
      <c r="D27" s="40">
        <f>'Фин Pазх и прих'!B2</f>
        <v>8</v>
      </c>
      <c r="E27" s="19"/>
      <c r="F27" s="34">
        <v>0</v>
      </c>
      <c r="G27" s="34"/>
      <c r="H27" s="34">
        <v>0</v>
      </c>
      <c r="I27" s="25"/>
      <c r="N27" s="665"/>
    </row>
    <row r="28" spans="1:9" ht="13.5">
      <c r="A28" s="40"/>
      <c r="B28" s="30" t="s">
        <v>39</v>
      </c>
      <c r="C28" s="41"/>
      <c r="D28" s="40">
        <f>'Фин Pазх и прих'!B12</f>
        <v>9</v>
      </c>
      <c r="E28" s="19"/>
      <c r="F28" s="34">
        <v>-1</v>
      </c>
      <c r="G28" s="46"/>
      <c r="H28" s="34">
        <v>0</v>
      </c>
      <c r="I28" s="50"/>
    </row>
    <row r="29" spans="1:9" ht="6.75" customHeight="1">
      <c r="A29" s="46"/>
      <c r="B29" s="30"/>
      <c r="C29" s="41"/>
      <c r="D29" s="46"/>
      <c r="E29" s="19"/>
      <c r="F29" s="34"/>
      <c r="G29" s="46"/>
      <c r="H29" s="34"/>
      <c r="I29" s="50"/>
    </row>
    <row r="30" spans="1:9" ht="9" customHeight="1" hidden="1">
      <c r="A30" s="46"/>
      <c r="B30" s="41"/>
      <c r="C30" s="41"/>
      <c r="D30" s="46"/>
      <c r="E30" s="19"/>
      <c r="F30" s="34"/>
      <c r="G30" s="19"/>
      <c r="H30" s="52"/>
      <c r="I30" s="50"/>
    </row>
    <row r="31" spans="1:9" ht="15" customHeight="1">
      <c r="A31" s="46"/>
      <c r="B31" s="37" t="s">
        <v>357</v>
      </c>
      <c r="C31" s="37"/>
      <c r="D31" s="46"/>
      <c r="E31" s="19"/>
      <c r="F31" s="55">
        <f>SUM(F25:F28)</f>
        <v>-1110</v>
      </c>
      <c r="G31" s="56"/>
      <c r="H31" s="55">
        <f>SUM(H25:H28)</f>
        <v>625</v>
      </c>
      <c r="I31" s="50"/>
    </row>
    <row r="32" spans="1:9" ht="9" customHeight="1">
      <c r="A32" s="46"/>
      <c r="B32" s="41"/>
      <c r="C32" s="41"/>
      <c r="D32" s="46"/>
      <c r="E32" s="19"/>
      <c r="F32" s="34"/>
      <c r="G32" s="19"/>
      <c r="H32" s="52"/>
      <c r="I32" s="50"/>
    </row>
    <row r="33" spans="1:9" ht="9" customHeight="1" hidden="1">
      <c r="A33" s="46"/>
      <c r="B33" s="41"/>
      <c r="C33" s="41"/>
      <c r="D33" s="46"/>
      <c r="E33" s="19"/>
      <c r="F33" s="46"/>
      <c r="G33" s="46"/>
      <c r="H33" s="46"/>
      <c r="I33" s="50"/>
    </row>
    <row r="34" spans="1:9" ht="15" customHeight="1" hidden="1">
      <c r="A34" s="40"/>
      <c r="B34" s="30" t="s">
        <v>256</v>
      </c>
      <c r="C34" s="41"/>
      <c r="D34" s="40">
        <f>Данъци!B2</f>
        <v>10</v>
      </c>
      <c r="E34" s="19"/>
      <c r="F34" s="42">
        <v>0</v>
      </c>
      <c r="G34" s="46"/>
      <c r="H34" s="42">
        <v>0</v>
      </c>
      <c r="I34" s="50"/>
    </row>
    <row r="35" spans="1:9" ht="13.5">
      <c r="A35" s="46"/>
      <c r="B35" s="37" t="s">
        <v>482</v>
      </c>
      <c r="C35" s="37"/>
      <c r="D35" s="46"/>
      <c r="E35" s="19"/>
      <c r="F35" s="55">
        <v>0</v>
      </c>
      <c r="G35" s="56"/>
      <c r="H35" s="55">
        <v>0</v>
      </c>
      <c r="I35" s="56"/>
    </row>
    <row r="36" spans="1:9" ht="13.5" hidden="1">
      <c r="A36" s="46"/>
      <c r="B36" s="37" t="s">
        <v>258</v>
      </c>
      <c r="C36" s="37"/>
      <c r="D36" s="46"/>
      <c r="E36" s="19"/>
      <c r="F36" s="52"/>
      <c r="G36" s="56"/>
      <c r="H36" s="52"/>
      <c r="I36" s="56"/>
    </row>
    <row r="37" spans="1:9" ht="13.5" hidden="1">
      <c r="A37" s="46"/>
      <c r="B37" s="30" t="s">
        <v>259</v>
      </c>
      <c r="C37" s="37"/>
      <c r="D37" s="46"/>
      <c r="E37" s="19"/>
      <c r="F37" s="52">
        <v>0</v>
      </c>
      <c r="G37" s="56"/>
      <c r="H37" s="52">
        <v>0</v>
      </c>
      <c r="I37" s="56"/>
    </row>
    <row r="38" spans="1:9" ht="14.25" thickBot="1">
      <c r="A38" s="46"/>
      <c r="B38" s="37" t="s">
        <v>337</v>
      </c>
      <c r="C38" s="37"/>
      <c r="D38" s="46"/>
      <c r="E38" s="19"/>
      <c r="F38" s="57">
        <f>F31+F35</f>
        <v>-1110</v>
      </c>
      <c r="G38" s="56"/>
      <c r="H38" s="57">
        <v>625</v>
      </c>
      <c r="I38" s="56"/>
    </row>
    <row r="39" spans="1:9" ht="14.25" thickTop="1">
      <c r="A39" s="46"/>
      <c r="B39" s="37"/>
      <c r="C39" s="37"/>
      <c r="D39" s="46"/>
      <c r="E39" s="19"/>
      <c r="F39" s="52"/>
      <c r="G39" s="56"/>
      <c r="H39" s="52"/>
      <c r="I39" s="56"/>
    </row>
    <row r="40" spans="1:9" ht="13.5">
      <c r="A40" s="25"/>
      <c r="B40" s="37" t="s">
        <v>467</v>
      </c>
      <c r="C40" s="37"/>
      <c r="D40" s="46"/>
      <c r="E40" s="19"/>
      <c r="F40" s="58">
        <f>'Печалба на акция'!D8</f>
        <v>-2.06872644726984</v>
      </c>
      <c r="G40" s="59"/>
      <c r="H40" s="58">
        <v>-0.591</v>
      </c>
      <c r="I40" s="56"/>
    </row>
    <row r="41" spans="1:9" ht="13.5">
      <c r="A41" s="25"/>
      <c r="B41" s="37" t="s">
        <v>468</v>
      </c>
      <c r="C41" s="37"/>
      <c r="D41" s="46"/>
      <c r="E41" s="19"/>
      <c r="F41" s="58">
        <f>F40</f>
        <v>-2.06872644726984</v>
      </c>
      <c r="G41" s="59"/>
      <c r="H41" s="58">
        <v>-0.591</v>
      </c>
      <c r="I41" s="56"/>
    </row>
    <row r="42" spans="1:9" ht="15" customHeight="1">
      <c r="A42" s="25"/>
      <c r="B42" s="683" t="s">
        <v>362</v>
      </c>
      <c r="C42" s="683"/>
      <c r="D42" s="683"/>
      <c r="E42" s="19"/>
      <c r="F42" s="60" t="s">
        <v>362</v>
      </c>
      <c r="G42" s="19"/>
      <c r="H42" s="60" t="s">
        <v>362</v>
      </c>
      <c r="I42" s="61"/>
    </row>
    <row r="43" spans="1:9" ht="13.5">
      <c r="A43" s="25"/>
      <c r="B43" s="682" t="s">
        <v>246</v>
      </c>
      <c r="C43" s="682"/>
      <c r="D43" s="682"/>
      <c r="E43" s="682"/>
      <c r="F43" s="682"/>
      <c r="G43" s="682"/>
      <c r="H43" s="682"/>
      <c r="I43" s="25"/>
    </row>
    <row r="44" spans="1:9" ht="13.5">
      <c r="A44" s="25"/>
      <c r="B44" s="681" t="s">
        <v>362</v>
      </c>
      <c r="C44" s="681"/>
      <c r="D44" s="681"/>
      <c r="E44" s="62"/>
      <c r="F44" s="63" t="s">
        <v>362</v>
      </c>
      <c r="G44" s="62"/>
      <c r="H44" s="63" t="s">
        <v>362</v>
      </c>
      <c r="I44" s="25"/>
    </row>
    <row r="45" spans="1:9" ht="13.5">
      <c r="A45" s="25"/>
      <c r="B45" s="64" t="s">
        <v>233</v>
      </c>
      <c r="C45" s="65"/>
      <c r="D45" s="66"/>
      <c r="E45" s="25"/>
      <c r="F45" s="25"/>
      <c r="G45" s="25"/>
      <c r="H45" s="25"/>
      <c r="I45" s="25"/>
    </row>
    <row r="46" spans="1:9" ht="13.5">
      <c r="A46" s="25"/>
      <c r="B46" s="67" t="str">
        <f>НАЧАЛО!A40</f>
        <v>Венчо Бачев</v>
      </c>
      <c r="C46" s="66"/>
      <c r="D46" s="25"/>
      <c r="E46" s="25"/>
      <c r="F46" s="25"/>
      <c r="G46" s="25"/>
      <c r="H46" s="25"/>
      <c r="I46" s="25"/>
    </row>
    <row r="47" spans="1:9" ht="13.5">
      <c r="A47" s="25"/>
      <c r="B47" s="67"/>
      <c r="C47" s="25"/>
      <c r="D47" s="25"/>
      <c r="E47" s="25"/>
      <c r="F47" s="25"/>
      <c r="G47" s="25"/>
      <c r="H47" s="25"/>
      <c r="I47" s="25"/>
    </row>
    <row r="48" spans="1:9" ht="13.5">
      <c r="A48" s="46"/>
      <c r="B48" s="68" t="s">
        <v>13</v>
      </c>
      <c r="C48" s="68"/>
      <c r="D48" s="46"/>
      <c r="E48" s="46"/>
      <c r="F48" s="34"/>
      <c r="G48" s="25"/>
      <c r="H48" s="34"/>
      <c r="I48" s="25"/>
    </row>
    <row r="49" spans="1:9" ht="13.5">
      <c r="A49" s="46"/>
      <c r="B49" s="69" t="str">
        <f>НАЧАЛО!F40</f>
        <v>Елена Васева</v>
      </c>
      <c r="C49" s="70"/>
      <c r="D49" s="46"/>
      <c r="E49" s="46"/>
      <c r="F49" s="34"/>
      <c r="G49" s="25"/>
      <c r="H49" s="34"/>
      <c r="I49" s="25"/>
    </row>
    <row r="50" spans="1:9" ht="13.5">
      <c r="A50" s="46"/>
      <c r="B50" s="68"/>
      <c r="C50" s="68"/>
      <c r="D50" s="46"/>
      <c r="E50" s="46"/>
      <c r="F50" s="34"/>
      <c r="G50" s="25"/>
      <c r="H50" s="34"/>
      <c r="I50" s="25"/>
    </row>
    <row r="51" spans="1:9" ht="13.5">
      <c r="A51" s="46"/>
      <c r="B51" s="71"/>
      <c r="C51" s="70"/>
      <c r="D51" s="46"/>
      <c r="E51" s="46"/>
      <c r="F51" s="34"/>
      <c r="G51" s="25"/>
      <c r="H51" s="34"/>
      <c r="I51" s="25"/>
    </row>
    <row r="52" spans="1:9" ht="13.5">
      <c r="A52" s="46"/>
      <c r="B52" s="72"/>
      <c r="C52" s="25"/>
      <c r="D52" s="46"/>
      <c r="E52" s="46"/>
      <c r="F52" s="34"/>
      <c r="G52" s="25"/>
      <c r="H52" s="34"/>
      <c r="I52" s="25"/>
    </row>
    <row r="53" spans="1:9" ht="12.75" customHeight="1">
      <c r="A53" s="46"/>
      <c r="B53" s="25"/>
      <c r="C53" s="73"/>
      <c r="D53" s="46"/>
      <c r="E53" s="46"/>
      <c r="F53" s="34"/>
      <c r="G53" s="25"/>
      <c r="H53" s="34"/>
      <c r="I53" s="25"/>
    </row>
    <row r="54" spans="1:9" ht="13.5">
      <c r="A54" s="46"/>
      <c r="B54" s="67" t="str">
        <f>НАЧАЛО!C50</f>
        <v>Дупница, 28 февруари 2021 г.</v>
      </c>
      <c r="C54" s="25"/>
      <c r="D54" s="46"/>
      <c r="E54" s="46"/>
      <c r="F54" s="34"/>
      <c r="G54" s="25"/>
      <c r="H54" s="34"/>
      <c r="I54" s="25"/>
    </row>
    <row r="55" spans="1:9" ht="13.5">
      <c r="A55" s="46"/>
      <c r="B55" s="67"/>
      <c r="C55" s="25"/>
      <c r="D55" s="46"/>
      <c r="E55" s="46"/>
      <c r="F55" s="34"/>
      <c r="G55" s="25"/>
      <c r="H55" s="34"/>
      <c r="I55" s="25"/>
    </row>
    <row r="57" spans="2:3" ht="13.5">
      <c r="B57" s="75"/>
      <c r="C57" s="75"/>
    </row>
  </sheetData>
  <sheetProtection/>
  <mergeCells count="8">
    <mergeCell ref="B1:E1"/>
    <mergeCell ref="B3:D3"/>
    <mergeCell ref="K14:M14"/>
    <mergeCell ref="N14:P14"/>
    <mergeCell ref="B44:D44"/>
    <mergeCell ref="B43:H43"/>
    <mergeCell ref="B42:D42"/>
    <mergeCell ref="B2:E2"/>
  </mergeCells>
  <hyperlinks>
    <hyperlink ref="D34" location="Данъци!Print_Area" display="Данъци!Print_Area"/>
    <hyperlink ref="D13" location="Pазходи!A1" display="Pазходи!A1"/>
    <hyperlink ref="D14" location="Pазходи!A19" display="Pазходи!A19"/>
    <hyperlink ref="D16" location="Pазходи!A41" display="Pазходи!A41"/>
    <hyperlink ref="D17" location="Pазходи!A52" display="Pазходи!A52"/>
    <hyperlink ref="D27" location="'Фин Pазх и прих'!A1" display="'Фин Pазх и прих'!A1"/>
    <hyperlink ref="D28" location="'Фин Pазх и прих'!A19" display="'Фин Pазх и прих'!A19"/>
    <hyperlink ref="D11" location="приходи!A1" display="приходи!A1"/>
    <hyperlink ref="D15" location="ДМА!A1" display="11, 12, 13"/>
    <hyperlink ref="D22" location="'Мат запаси'!A1" display="'Мат запаси'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80" r:id="rId1"/>
  <colBreaks count="1" manualBreakCount="1">
    <brk id="8" max="54" man="1"/>
  </colBreaks>
  <ignoredErrors>
    <ignoredError sqref="D15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P25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2.28125" style="18" customWidth="1"/>
    <col min="2" max="2" width="3.8515625" style="18" customWidth="1"/>
    <col min="3" max="3" width="34.57421875" style="18" bestFit="1" customWidth="1"/>
    <col min="4" max="4" width="1.28515625" style="18" customWidth="1"/>
    <col min="5" max="5" width="7.421875" style="18" customWidth="1"/>
    <col min="6" max="6" width="13.00390625" style="18" customWidth="1"/>
    <col min="7" max="7" width="8.421875" style="18" customWidth="1"/>
    <col min="8" max="8" width="4.57421875" style="18" customWidth="1"/>
    <col min="9" max="9" width="9.421875" style="18" customWidth="1"/>
    <col min="10" max="10" width="13.140625" style="18" customWidth="1"/>
    <col min="11" max="11" width="8.421875" style="18" customWidth="1"/>
    <col min="12" max="12" width="1.8515625" style="18" customWidth="1"/>
    <col min="13" max="13" width="33.57421875" style="18" bestFit="1" customWidth="1"/>
    <col min="14" max="16384" width="9.140625" style="18" customWidth="1"/>
  </cols>
  <sheetData>
    <row r="2" spans="2:11" s="416" customFormat="1" ht="15">
      <c r="B2" s="416">
        <v>23</v>
      </c>
      <c r="C2" s="729" t="s">
        <v>444</v>
      </c>
      <c r="D2" s="729"/>
      <c r="E2" s="729"/>
      <c r="F2" s="729"/>
      <c r="G2" s="729"/>
      <c r="H2" s="729"/>
      <c r="I2" s="729"/>
      <c r="J2" s="100"/>
      <c r="K2" s="100"/>
    </row>
    <row r="4" spans="3:11" ht="12.75">
      <c r="C4" s="510"/>
      <c r="D4" s="510"/>
      <c r="E4" s="743" t="str">
        <f>'Активи и пасиви за продажба'!E4</f>
        <v>2020г.</v>
      </c>
      <c r="F4" s="743"/>
      <c r="G4" s="743"/>
      <c r="H4" s="297"/>
      <c r="I4" s="743" t="str">
        <f>'Активи и пасиви за продажба'!G4</f>
        <v>2019 г.</v>
      </c>
      <c r="J4" s="743"/>
      <c r="K4" s="743"/>
    </row>
    <row r="5" spans="3:11" ht="25.5" customHeight="1">
      <c r="C5" s="510" t="s">
        <v>115</v>
      </c>
      <c r="D5" s="510"/>
      <c r="E5" s="527" t="s">
        <v>446</v>
      </c>
      <c r="F5" s="527" t="s">
        <v>447</v>
      </c>
      <c r="G5" s="527" t="s">
        <v>448</v>
      </c>
      <c r="H5" s="512"/>
      <c r="I5" s="527" t="s">
        <v>446</v>
      </c>
      <c r="J5" s="527" t="s">
        <v>447</v>
      </c>
      <c r="K5" s="527" t="s">
        <v>448</v>
      </c>
    </row>
    <row r="6" spans="3:13" ht="12.75">
      <c r="C6" s="510"/>
      <c r="D6" s="510"/>
      <c r="E6" s="526"/>
      <c r="F6" s="526"/>
      <c r="G6" s="526"/>
      <c r="H6" s="512"/>
      <c r="I6" s="526"/>
      <c r="J6" s="526"/>
      <c r="K6" s="526"/>
      <c r="M6" s="341" t="s">
        <v>280</v>
      </c>
    </row>
    <row r="7" spans="3:13" ht="12.75">
      <c r="C7" s="502"/>
      <c r="D7" s="502"/>
      <c r="E7" s="527">
        <v>0</v>
      </c>
      <c r="F7" s="527">
        <v>0</v>
      </c>
      <c r="G7" s="528"/>
      <c r="H7" s="512"/>
      <c r="I7" s="527">
        <v>0</v>
      </c>
      <c r="J7" s="527">
        <v>0</v>
      </c>
      <c r="K7" s="528"/>
      <c r="M7" s="341" t="s">
        <v>399</v>
      </c>
    </row>
    <row r="8" spans="3:13" ht="12.75">
      <c r="C8" s="502"/>
      <c r="D8" s="502"/>
      <c r="E8" s="527">
        <v>0</v>
      </c>
      <c r="F8" s="527">
        <v>0</v>
      </c>
      <c r="G8" s="528"/>
      <c r="H8" s="512"/>
      <c r="I8" s="527">
        <v>0</v>
      </c>
      <c r="J8" s="527">
        <v>0</v>
      </c>
      <c r="K8" s="528"/>
      <c r="M8" s="341"/>
    </row>
    <row r="9" spans="3:11" ht="12.75">
      <c r="C9" s="502"/>
      <c r="D9" s="513"/>
      <c r="E9" s="514">
        <v>0</v>
      </c>
      <c r="F9" s="514">
        <v>0</v>
      </c>
      <c r="G9" s="529"/>
      <c r="H9" s="514"/>
      <c r="I9" s="514">
        <v>0</v>
      </c>
      <c r="J9" s="514">
        <v>0</v>
      </c>
      <c r="K9" s="529"/>
    </row>
    <row r="10" spans="3:11" ht="13.5" thickBot="1">
      <c r="C10" s="513"/>
      <c r="D10" s="513"/>
      <c r="E10" s="299">
        <f>SUM(E7:E9)</f>
        <v>0</v>
      </c>
      <c r="F10" s="512"/>
      <c r="G10" s="512"/>
      <c r="H10" s="512"/>
      <c r="I10" s="299">
        <f>SUM(I7:I9)</f>
        <v>0</v>
      </c>
      <c r="J10" s="512"/>
      <c r="K10" s="512"/>
    </row>
    <row r="11" spans="3:13" ht="14.25" thickTop="1">
      <c r="C11" s="513"/>
      <c r="D11" s="513"/>
      <c r="E11" s="516"/>
      <c r="F11" s="516"/>
      <c r="G11" s="516"/>
      <c r="H11" s="516"/>
      <c r="I11" s="303"/>
      <c r="J11" s="303"/>
      <c r="K11" s="303"/>
      <c r="M11" s="99"/>
    </row>
    <row r="12" spans="3:13" ht="26.25">
      <c r="C12" s="517" t="s">
        <v>116</v>
      </c>
      <c r="D12" s="517"/>
      <c r="E12" s="743" t="str">
        <f>E4</f>
        <v>2020г.</v>
      </c>
      <c r="F12" s="743"/>
      <c r="G12" s="743"/>
      <c r="H12" s="297"/>
      <c r="I12" s="743" t="str">
        <f>I4</f>
        <v>2019 г.</v>
      </c>
      <c r="J12" s="743"/>
      <c r="K12" s="743"/>
      <c r="M12" s="99"/>
    </row>
    <row r="13" spans="3:16" ht="30.75" customHeight="1">
      <c r="C13" s="517"/>
      <c r="D13" s="517"/>
      <c r="E13" s="527" t="s">
        <v>446</v>
      </c>
      <c r="F13" s="527" t="s">
        <v>447</v>
      </c>
      <c r="G13" s="527" t="s">
        <v>448</v>
      </c>
      <c r="H13" s="666"/>
      <c r="I13" s="527" t="s">
        <v>446</v>
      </c>
      <c r="J13" s="527" t="s">
        <v>447</v>
      </c>
      <c r="K13" s="527" t="s">
        <v>448</v>
      </c>
      <c r="N13" s="99"/>
      <c r="O13" s="103"/>
      <c r="P13" s="99"/>
    </row>
    <row r="14" spans="3:16" ht="13.5">
      <c r="C14" s="518"/>
      <c r="D14" s="517"/>
      <c r="E14" s="527">
        <v>0</v>
      </c>
      <c r="F14" s="527">
        <v>0</v>
      </c>
      <c r="G14" s="528"/>
      <c r="H14" s="297"/>
      <c r="I14" s="527">
        <v>0</v>
      </c>
      <c r="J14" s="527">
        <v>0</v>
      </c>
      <c r="K14" s="528"/>
      <c r="N14" s="99"/>
      <c r="O14" s="103"/>
      <c r="P14" s="99"/>
    </row>
    <row r="15" spans="3:16" ht="13.5">
      <c r="C15" s="518"/>
      <c r="D15" s="517"/>
      <c r="E15" s="527">
        <v>0</v>
      </c>
      <c r="F15" s="527">
        <v>0</v>
      </c>
      <c r="G15" s="528"/>
      <c r="H15" s="297"/>
      <c r="I15" s="527">
        <v>0</v>
      </c>
      <c r="J15" s="527">
        <v>0</v>
      </c>
      <c r="K15" s="528"/>
      <c r="N15" s="99"/>
      <c r="O15" s="103"/>
      <c r="P15" s="99"/>
    </row>
    <row r="16" spans="3:11" ht="13.5" thickBot="1">
      <c r="C16" s="518"/>
      <c r="D16" s="518"/>
      <c r="E16" s="519">
        <f>SUM(E14:E15)</f>
        <v>0</v>
      </c>
      <c r="F16" s="521"/>
      <c r="G16" s="521"/>
      <c r="H16" s="516"/>
      <c r="I16" s="519">
        <f>SUM(I14:I15)</f>
        <v>0</v>
      </c>
      <c r="J16" s="521"/>
      <c r="K16" s="521"/>
    </row>
    <row r="17" spans="3:11" ht="13.5" thickTop="1">
      <c r="C17" s="518"/>
      <c r="D17" s="518"/>
      <c r="E17" s="516" t="s">
        <v>24</v>
      </c>
      <c r="F17" s="516"/>
      <c r="G17" s="516"/>
      <c r="H17" s="516"/>
      <c r="I17" s="516"/>
      <c r="J17" s="516"/>
      <c r="K17" s="516"/>
    </row>
    <row r="18" spans="3:11" ht="12.75">
      <c r="C18" s="518"/>
      <c r="D18" s="518"/>
      <c r="E18" s="516"/>
      <c r="F18" s="516"/>
      <c r="G18" s="516"/>
      <c r="H18" s="516"/>
      <c r="I18" s="516"/>
      <c r="J18" s="516"/>
      <c r="K18" s="516"/>
    </row>
    <row r="19" spans="3:11" ht="12.75">
      <c r="C19" s="518"/>
      <c r="D19" s="518"/>
      <c r="E19" s="516"/>
      <c r="F19" s="516"/>
      <c r="G19" s="516"/>
      <c r="H19" s="516"/>
      <c r="I19" s="516"/>
      <c r="J19" s="516"/>
      <c r="K19" s="516"/>
    </row>
    <row r="20" spans="5:11" ht="12.75">
      <c r="E20" s="296"/>
      <c r="F20" s="296"/>
      <c r="G20" s="296"/>
      <c r="H20" s="296"/>
      <c r="I20" s="296"/>
      <c r="J20" s="296"/>
      <c r="K20" s="296"/>
    </row>
    <row r="21" spans="3:11" ht="12.75">
      <c r="C21" s="453" t="s">
        <v>445</v>
      </c>
      <c r="D21" s="453"/>
      <c r="E21" s="296">
        <f>Баланс!E11+Баланс!E12</f>
        <v>0</v>
      </c>
      <c r="F21" s="296"/>
      <c r="G21" s="296"/>
      <c r="H21" s="296"/>
      <c r="I21" s="296">
        <f>Баланс!G11+Баланс!G12</f>
        <v>0</v>
      </c>
      <c r="J21" s="296"/>
      <c r="K21" s="296"/>
    </row>
    <row r="22" spans="3:11" ht="12.75">
      <c r="C22" s="456" t="s">
        <v>384</v>
      </c>
      <c r="D22" s="456"/>
      <c r="E22" s="458">
        <f>E10+E16-E21</f>
        <v>0</v>
      </c>
      <c r="F22" s="458"/>
      <c r="G22" s="458"/>
      <c r="H22" s="458"/>
      <c r="I22" s="458">
        <f>I10+I16-I21</f>
        <v>0</v>
      </c>
      <c r="J22" s="458"/>
      <c r="K22" s="458"/>
    </row>
    <row r="23" spans="3:11" ht="12.75">
      <c r="C23" s="453"/>
      <c r="D23" s="453"/>
      <c r="E23" s="296"/>
      <c r="F23" s="296"/>
      <c r="G23" s="296"/>
      <c r="H23" s="296"/>
      <c r="I23" s="296"/>
      <c r="J23" s="296"/>
      <c r="K23" s="296"/>
    </row>
    <row r="24" spans="3:11" ht="12.75">
      <c r="C24" s="453"/>
      <c r="D24" s="453"/>
      <c r="E24" s="296"/>
      <c r="F24" s="296"/>
      <c r="G24" s="296"/>
      <c r="H24" s="296"/>
      <c r="I24" s="296"/>
      <c r="J24" s="296"/>
      <c r="K24" s="296"/>
    </row>
    <row r="25" spans="3:11" ht="12.75">
      <c r="C25" s="456"/>
      <c r="D25" s="456"/>
      <c r="E25" s="458"/>
      <c r="F25" s="458"/>
      <c r="G25" s="458"/>
      <c r="H25" s="296"/>
      <c r="I25" s="458"/>
      <c r="J25" s="458"/>
      <c r="K25" s="458"/>
    </row>
  </sheetData>
  <sheetProtection/>
  <mergeCells count="5">
    <mergeCell ref="C2:I2"/>
    <mergeCell ref="E4:G4"/>
    <mergeCell ref="I4:K4"/>
    <mergeCell ref="E12:G12"/>
    <mergeCell ref="I12:K12"/>
  </mergeCells>
  <hyperlinks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1"/>
  <sheetViews>
    <sheetView view="pageBreakPreview" zoomScaleSheetLayoutView="100" zoomScalePageLayoutView="0" workbookViewId="0" topLeftCell="A6">
      <selection activeCell="C3" sqref="C3:H24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15.57421875" style="1" customWidth="1"/>
    <col min="4" max="4" width="11.00390625" style="1" customWidth="1"/>
    <col min="5" max="5" width="14.140625" style="1" customWidth="1"/>
    <col min="6" max="6" width="12.140625" style="1" customWidth="1"/>
    <col min="7" max="7" width="4.28125" style="18" customWidth="1"/>
    <col min="8" max="8" width="12.140625" style="1" customWidth="1"/>
    <col min="9" max="9" width="9.140625" style="1" customWidth="1"/>
    <col min="10" max="10" width="33.57421875" style="1" bestFit="1" customWidth="1"/>
    <col min="11" max="16384" width="9.140625" style="1" customWidth="1"/>
  </cols>
  <sheetData>
    <row r="2" spans="2:9" s="460" customFormat="1" ht="15">
      <c r="B2" s="459">
        <v>3</v>
      </c>
      <c r="C2" s="729" t="s">
        <v>136</v>
      </c>
      <c r="D2" s="729"/>
      <c r="E2" s="729"/>
      <c r="F2" s="729"/>
      <c r="G2" s="729"/>
      <c r="H2" s="729"/>
      <c r="I2" s="530"/>
    </row>
    <row r="3" spans="3:10" ht="12.75">
      <c r="C3" s="730"/>
      <c r="D3" s="730"/>
      <c r="E3" s="730"/>
      <c r="F3" s="461" t="str">
        <f>'фин активи и пасиви'!D4</f>
        <v>2020г.</v>
      </c>
      <c r="G3" s="462"/>
      <c r="H3" s="461" t="str">
        <f>'фин активи и пасиви'!F4</f>
        <v>2019 г.</v>
      </c>
      <c r="I3" s="18"/>
      <c r="J3" s="341" t="s">
        <v>280</v>
      </c>
    </row>
    <row r="4" spans="3:10" ht="12.75">
      <c r="C4" s="735" t="s">
        <v>436</v>
      </c>
      <c r="D4" s="735"/>
      <c r="E4" s="735"/>
      <c r="F4" s="471"/>
      <c r="G4" s="471"/>
      <c r="H4" s="471"/>
      <c r="I4" s="18"/>
      <c r="J4" s="341" t="s">
        <v>399</v>
      </c>
    </row>
    <row r="5" spans="3:9" ht="12.75">
      <c r="C5" s="731" t="s">
        <v>477</v>
      </c>
      <c r="D5" s="731"/>
      <c r="E5" s="731"/>
      <c r="F5" s="292">
        <v>0</v>
      </c>
      <c r="G5" s="296"/>
      <c r="H5" s="292">
        <v>0</v>
      </c>
      <c r="I5" s="18"/>
    </row>
    <row r="6" spans="3:9" ht="12.75">
      <c r="C6" s="731"/>
      <c r="D6" s="731"/>
      <c r="E6" s="731"/>
      <c r="F6" s="292">
        <v>0</v>
      </c>
      <c r="G6" s="296"/>
      <c r="H6" s="292">
        <v>0</v>
      </c>
      <c r="I6" s="18"/>
    </row>
    <row r="7" spans="3:9" ht="12.75">
      <c r="C7" s="731" t="s">
        <v>437</v>
      </c>
      <c r="D7" s="731"/>
      <c r="E7" s="731"/>
      <c r="F7" s="292">
        <v>0</v>
      </c>
      <c r="G7" s="296"/>
      <c r="H7" s="292">
        <v>0</v>
      </c>
      <c r="I7" s="18"/>
    </row>
    <row r="8" spans="3:9" ht="13.5" thickBot="1">
      <c r="C8" s="102"/>
      <c r="D8" s="102"/>
      <c r="E8" s="102"/>
      <c r="F8" s="477">
        <f>SUM(F5:F7)</f>
        <v>0</v>
      </c>
      <c r="G8" s="296"/>
      <c r="H8" s="477">
        <f>SUM(H5:H7)</f>
        <v>0</v>
      </c>
      <c r="I8" s="18"/>
    </row>
    <row r="9" spans="3:13" ht="14.25" thickTop="1">
      <c r="C9" s="102"/>
      <c r="D9" s="102"/>
      <c r="E9" s="102"/>
      <c r="F9" s="292"/>
      <c r="G9" s="296"/>
      <c r="H9" s="292"/>
      <c r="I9" s="18"/>
      <c r="K9" s="38"/>
      <c r="L9" s="39"/>
      <c r="M9" s="38"/>
    </row>
    <row r="10" spans="3:13" ht="13.5">
      <c r="C10" s="735" t="s">
        <v>437</v>
      </c>
      <c r="D10" s="735"/>
      <c r="E10" s="735"/>
      <c r="F10" s="292"/>
      <c r="G10" s="296"/>
      <c r="H10" s="292"/>
      <c r="I10" s="18"/>
      <c r="K10" s="38"/>
      <c r="L10" s="39"/>
      <c r="M10" s="38"/>
    </row>
    <row r="11" spans="3:13" ht="13.5">
      <c r="C11" s="731" t="s">
        <v>478</v>
      </c>
      <c r="D11" s="731"/>
      <c r="E11" s="731"/>
      <c r="F11" s="292">
        <v>0</v>
      </c>
      <c r="G11" s="296"/>
      <c r="H11" s="292">
        <v>0</v>
      </c>
      <c r="I11" s="18"/>
      <c r="K11" s="38"/>
      <c r="L11" s="39"/>
      <c r="M11" s="38"/>
    </row>
    <row r="12" spans="3:13" ht="13.5">
      <c r="C12" s="731" t="s">
        <v>443</v>
      </c>
      <c r="D12" s="731"/>
      <c r="E12" s="731"/>
      <c r="F12" s="292">
        <v>0</v>
      </c>
      <c r="G12" s="296"/>
      <c r="H12" s="292">
        <v>0</v>
      </c>
      <c r="I12" s="18"/>
      <c r="K12" s="38"/>
      <c r="L12" s="39"/>
      <c r="M12" s="38"/>
    </row>
    <row r="13" spans="3:9" ht="12.75">
      <c r="C13" s="731" t="s">
        <v>29</v>
      </c>
      <c r="D13" s="731"/>
      <c r="E13" s="731"/>
      <c r="F13" s="292">
        <v>0</v>
      </c>
      <c r="G13" s="296"/>
      <c r="H13" s="292">
        <v>0</v>
      </c>
      <c r="I13" s="18"/>
    </row>
    <row r="14" spans="3:9" ht="13.5" thickBot="1">
      <c r="C14" s="102"/>
      <c r="D14" s="102"/>
      <c r="E14" s="102"/>
      <c r="F14" s="477">
        <f>SUM(F11:F13)</f>
        <v>0</v>
      </c>
      <c r="G14" s="296"/>
      <c r="H14" s="477">
        <f>SUM(H11:H13)</f>
        <v>0</v>
      </c>
      <c r="I14" s="18"/>
    </row>
    <row r="15" spans="3:9" ht="13.5" thickTop="1">
      <c r="C15" s="735" t="s">
        <v>438</v>
      </c>
      <c r="D15" s="735"/>
      <c r="E15" s="735"/>
      <c r="F15" s="292"/>
      <c r="G15" s="296"/>
      <c r="H15" s="292"/>
      <c r="I15" s="18"/>
    </row>
    <row r="16" spans="3:9" ht="12.75">
      <c r="C16" s="731" t="s">
        <v>235</v>
      </c>
      <c r="D16" s="731"/>
      <c r="E16" s="731"/>
      <c r="F16" s="292">
        <v>43</v>
      </c>
      <c r="G16" s="296"/>
      <c r="H16" s="292">
        <v>57</v>
      </c>
      <c r="I16" s="18"/>
    </row>
    <row r="17" spans="3:9" ht="12.75">
      <c r="C17" s="731" t="s">
        <v>439</v>
      </c>
      <c r="D17" s="731"/>
      <c r="E17" s="731"/>
      <c r="F17" s="292">
        <v>20</v>
      </c>
      <c r="G17" s="296"/>
      <c r="H17" s="292">
        <v>881</v>
      </c>
      <c r="I17" s="18"/>
    </row>
    <row r="18" spans="3:9" ht="13.5" thickBot="1">
      <c r="C18" s="102"/>
      <c r="D18" s="102"/>
      <c r="E18" s="102"/>
      <c r="F18" s="531">
        <f>SUM(F16:F17)</f>
        <v>63</v>
      </c>
      <c r="G18" s="296"/>
      <c r="H18" s="531">
        <f>SUM(H16:H17)</f>
        <v>938</v>
      </c>
      <c r="I18" s="18"/>
    </row>
    <row r="19" spans="3:9" ht="13.5" thickTop="1">
      <c r="C19" s="102"/>
      <c r="D19" s="102"/>
      <c r="E19" s="102"/>
      <c r="F19" s="292"/>
      <c r="G19" s="296"/>
      <c r="H19" s="292"/>
      <c r="I19" s="18"/>
    </row>
    <row r="20" spans="3:11" ht="12.75">
      <c r="C20" s="735" t="s">
        <v>439</v>
      </c>
      <c r="D20" s="735"/>
      <c r="E20" s="735"/>
      <c r="F20" s="292"/>
      <c r="G20" s="296"/>
      <c r="H20" s="292"/>
      <c r="I20" s="18"/>
      <c r="J20" s="726"/>
      <c r="K20" s="726"/>
    </row>
    <row r="21" spans="3:11" ht="12.75">
      <c r="C21" s="731" t="s">
        <v>440</v>
      </c>
      <c r="D21" s="731"/>
      <c r="E21" s="731"/>
      <c r="F21" s="292">
        <v>195</v>
      </c>
      <c r="G21" s="296"/>
      <c r="H21" s="292">
        <v>10</v>
      </c>
      <c r="I21" s="18"/>
      <c r="J21" s="727"/>
      <c r="K21" s="727"/>
    </row>
    <row r="22" spans="3:11" ht="12.75">
      <c r="C22" s="731" t="s">
        <v>441</v>
      </c>
      <c r="D22" s="731"/>
      <c r="E22" s="731"/>
      <c r="F22" s="292">
        <v>0</v>
      </c>
      <c r="G22" s="296"/>
      <c r="H22" s="292">
        <v>0</v>
      </c>
      <c r="I22" s="18"/>
      <c r="J22" s="726"/>
      <c r="K22" s="726"/>
    </row>
    <row r="23" spans="3:11" ht="12.75">
      <c r="C23" s="102" t="s">
        <v>29</v>
      </c>
      <c r="D23" s="102"/>
      <c r="E23" s="102"/>
      <c r="F23" s="292">
        <v>0</v>
      </c>
      <c r="G23" s="296"/>
      <c r="H23" s="292">
        <v>0</v>
      </c>
      <c r="I23" s="18"/>
      <c r="J23" s="131"/>
      <c r="K23" s="131"/>
    </row>
    <row r="24" spans="3:11" ht="13.5" thickBot="1">
      <c r="C24" s="730"/>
      <c r="D24" s="730"/>
      <c r="E24" s="730"/>
      <c r="F24" s="477">
        <f>SUM(F21:F23)</f>
        <v>195</v>
      </c>
      <c r="G24" s="296"/>
      <c r="H24" s="477">
        <f>SUM(H21:H23)</f>
        <v>10</v>
      </c>
      <c r="I24" s="18"/>
      <c r="J24" s="131"/>
      <c r="K24" s="131"/>
    </row>
    <row r="25" spans="3:11" ht="13.5" thickTop="1">
      <c r="C25" s="101"/>
      <c r="D25" s="101"/>
      <c r="E25" s="101"/>
      <c r="I25" s="18"/>
      <c r="J25" s="131"/>
      <c r="K25" s="131"/>
    </row>
    <row r="27" spans="6:8" ht="12.75">
      <c r="F27" s="292"/>
      <c r="G27" s="296"/>
      <c r="H27" s="292"/>
    </row>
    <row r="28" spans="3:8" ht="12.75">
      <c r="C28" s="475" t="s">
        <v>442</v>
      </c>
      <c r="D28" s="475"/>
      <c r="E28" s="475"/>
      <c r="F28" s="329">
        <f>ОПР!F11</f>
        <v>258</v>
      </c>
      <c r="G28" s="437"/>
      <c r="H28" s="329">
        <f>ОПР!H11</f>
        <v>948</v>
      </c>
    </row>
    <row r="29" spans="3:9" ht="12.75">
      <c r="C29" s="456" t="s">
        <v>384</v>
      </c>
      <c r="F29" s="457">
        <f>F8+F14+F18+F24-F28</f>
        <v>0</v>
      </c>
      <c r="G29" s="458"/>
      <c r="H29" s="457">
        <f>H8+H14+H18+H24-H28</f>
        <v>0</v>
      </c>
      <c r="I29" s="469"/>
    </row>
    <row r="30" spans="6:8" ht="12.75">
      <c r="F30" s="292"/>
      <c r="G30" s="296"/>
      <c r="H30" s="292"/>
    </row>
    <row r="31" spans="6:8" ht="12.75">
      <c r="F31" s="292"/>
      <c r="G31" s="296"/>
      <c r="H31" s="292"/>
    </row>
  </sheetData>
  <sheetProtection/>
  <mergeCells count="20">
    <mergeCell ref="C7:E7"/>
    <mergeCell ref="C6:E6"/>
    <mergeCell ref="C24:E24"/>
    <mergeCell ref="C21:E21"/>
    <mergeCell ref="C16:E16"/>
    <mergeCell ref="C12:E12"/>
    <mergeCell ref="C20:E20"/>
    <mergeCell ref="C17:E17"/>
    <mergeCell ref="C13:E13"/>
    <mergeCell ref="C15:E15"/>
    <mergeCell ref="C2:H2"/>
    <mergeCell ref="C22:E22"/>
    <mergeCell ref="C11:E11"/>
    <mergeCell ref="J20:K20"/>
    <mergeCell ref="J21:K21"/>
    <mergeCell ref="J22:K22"/>
    <mergeCell ref="C3:E3"/>
    <mergeCell ref="C4:E4"/>
    <mergeCell ref="C10:E10"/>
    <mergeCell ref="C5:E5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M92"/>
  <sheetViews>
    <sheetView view="pageBreakPreview" zoomScaleSheetLayoutView="100" zoomScalePageLayoutView="0" workbookViewId="0" topLeftCell="A41">
      <selection activeCell="C45" sqref="C45:H55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9" width="4.4218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2" spans="2:8" s="479" customFormat="1" ht="13.5">
      <c r="B2" s="479">
        <v>4</v>
      </c>
      <c r="C2" s="737" t="s">
        <v>137</v>
      </c>
      <c r="D2" s="737"/>
      <c r="E2" s="737"/>
      <c r="F2" s="737"/>
      <c r="G2" s="737"/>
      <c r="H2" s="737"/>
    </row>
    <row r="3" spans="3:10" ht="12.75">
      <c r="C3" s="730"/>
      <c r="D3" s="730"/>
      <c r="E3" s="730"/>
      <c r="F3" s="461" t="str">
        <f>'Активи и пасиви за продажба'!E4</f>
        <v>2020г.</v>
      </c>
      <c r="G3" s="462"/>
      <c r="H3" s="461" t="str">
        <f>'Активи и пасиви за продажба'!G4</f>
        <v>2019 г.</v>
      </c>
      <c r="J3" s="341" t="s">
        <v>280</v>
      </c>
    </row>
    <row r="4" spans="3:10" ht="12.75">
      <c r="C4" s="731" t="s">
        <v>230</v>
      </c>
      <c r="D4" s="731"/>
      <c r="E4" s="731"/>
      <c r="F4" s="463">
        <v>0</v>
      </c>
      <c r="G4" s="463"/>
      <c r="H4" s="463">
        <v>0</v>
      </c>
      <c r="J4" s="341" t="s">
        <v>399</v>
      </c>
    </row>
    <row r="5" spans="3:8" ht="12.75">
      <c r="C5" s="731" t="s">
        <v>65</v>
      </c>
      <c r="D5" s="731"/>
      <c r="E5" s="731"/>
      <c r="F5" s="463">
        <v>0</v>
      </c>
      <c r="G5" s="463"/>
      <c r="H5" s="463">
        <v>0</v>
      </c>
    </row>
    <row r="6" spans="3:8" ht="12.75">
      <c r="C6" s="731" t="s">
        <v>138</v>
      </c>
      <c r="D6" s="731"/>
      <c r="E6" s="731"/>
      <c r="F6" s="463">
        <v>0</v>
      </c>
      <c r="G6" s="463"/>
      <c r="H6" s="463">
        <v>0</v>
      </c>
    </row>
    <row r="7" spans="3:8" ht="12.75">
      <c r="C7" s="731" t="s">
        <v>234</v>
      </c>
      <c r="D7" s="731"/>
      <c r="E7" s="731"/>
      <c r="F7" s="463">
        <v>0</v>
      </c>
      <c r="G7" s="463"/>
      <c r="H7" s="463">
        <v>0</v>
      </c>
    </row>
    <row r="8" spans="3:8" ht="12.75">
      <c r="C8" s="731" t="s">
        <v>139</v>
      </c>
      <c r="D8" s="731"/>
      <c r="E8" s="731"/>
      <c r="F8" s="463">
        <v>0</v>
      </c>
      <c r="G8" s="463"/>
      <c r="H8" s="463">
        <v>0</v>
      </c>
    </row>
    <row r="9" spans="3:8" ht="12.75">
      <c r="C9" s="731" t="s">
        <v>140</v>
      </c>
      <c r="D9" s="731"/>
      <c r="E9" s="731"/>
      <c r="F9" s="463">
        <v>0</v>
      </c>
      <c r="G9" s="463"/>
      <c r="H9" s="463">
        <v>0</v>
      </c>
    </row>
    <row r="10" spans="3:8" ht="12.75">
      <c r="C10" s="731" t="s">
        <v>141</v>
      </c>
      <c r="D10" s="731"/>
      <c r="E10" s="731"/>
      <c r="F10" s="463">
        <v>1</v>
      </c>
      <c r="G10" s="463"/>
      <c r="H10" s="463">
        <v>1</v>
      </c>
    </row>
    <row r="11" spans="3:8" ht="12.75">
      <c r="C11" s="731" t="s">
        <v>142</v>
      </c>
      <c r="D11" s="731"/>
      <c r="E11" s="731"/>
      <c r="F11" s="463">
        <v>0</v>
      </c>
      <c r="G11" s="463"/>
      <c r="H11" s="463">
        <v>0</v>
      </c>
    </row>
    <row r="12" spans="3:12" ht="12.75">
      <c r="C12" s="731" t="s">
        <v>143</v>
      </c>
      <c r="D12" s="731"/>
      <c r="E12" s="731"/>
      <c r="F12" s="463">
        <v>0</v>
      </c>
      <c r="G12" s="463"/>
      <c r="H12" s="463">
        <v>0</v>
      </c>
      <c r="J12" s="292"/>
      <c r="K12" s="292"/>
      <c r="L12" s="292"/>
    </row>
    <row r="13" spans="3:12" ht="12.75">
      <c r="C13" s="731" t="s">
        <v>60</v>
      </c>
      <c r="D13" s="731"/>
      <c r="E13" s="731"/>
      <c r="F13" s="463">
        <v>0</v>
      </c>
      <c r="G13" s="463"/>
      <c r="H13" s="463">
        <v>0</v>
      </c>
      <c r="J13" s="292"/>
      <c r="K13" s="292"/>
      <c r="L13" s="292"/>
    </row>
    <row r="14" spans="3:12" ht="12.75">
      <c r="C14" s="731" t="s">
        <v>155</v>
      </c>
      <c r="D14" s="731"/>
      <c r="E14" s="731"/>
      <c r="F14" s="463"/>
      <c r="G14" s="463"/>
      <c r="H14" s="463"/>
      <c r="J14" s="747" t="s">
        <v>362</v>
      </c>
      <c r="K14" s="747"/>
      <c r="L14" s="292"/>
    </row>
    <row r="15" spans="3:13" ht="13.5" thickBot="1">
      <c r="C15" s="730"/>
      <c r="D15" s="730"/>
      <c r="E15" s="730"/>
      <c r="F15" s="470">
        <f>SUM(F4:F14)</f>
        <v>1</v>
      </c>
      <c r="G15" s="471"/>
      <c r="H15" s="470">
        <f>SUM(H4:H14)</f>
        <v>1</v>
      </c>
      <c r="J15" s="532">
        <f>F15--ОПР!F13</f>
        <v>1</v>
      </c>
      <c r="K15" s="532"/>
      <c r="L15" s="532">
        <f>H15--ОПР!H13</f>
        <v>1</v>
      </c>
      <c r="M15" s="533" t="s">
        <v>415</v>
      </c>
    </row>
    <row r="16" spans="3:13" ht="13.5" thickTop="1">
      <c r="C16" s="101"/>
      <c r="D16" s="101"/>
      <c r="E16" s="101"/>
      <c r="F16" s="471"/>
      <c r="G16" s="471"/>
      <c r="H16" s="471"/>
      <c r="J16" s="534"/>
      <c r="K16" s="534"/>
      <c r="L16" s="457"/>
      <c r="M16" s="469"/>
    </row>
    <row r="17" spans="3:13" ht="12.75">
      <c r="C17" s="101"/>
      <c r="D17" s="101"/>
      <c r="E17" s="101"/>
      <c r="F17" s="471"/>
      <c r="G17" s="471"/>
      <c r="H17" s="471"/>
      <c r="J17" s="534"/>
      <c r="K17" s="534"/>
      <c r="L17" s="457"/>
      <c r="M17" s="469"/>
    </row>
    <row r="18" spans="2:13" ht="13.5">
      <c r="B18" s="479">
        <v>5</v>
      </c>
      <c r="C18" s="737" t="s">
        <v>0</v>
      </c>
      <c r="D18" s="737"/>
      <c r="E18" s="737"/>
      <c r="F18" s="737"/>
      <c r="G18" s="737"/>
      <c r="H18" s="737"/>
      <c r="J18" s="457"/>
      <c r="K18" s="457"/>
      <c r="L18" s="457"/>
      <c r="M18" s="469"/>
    </row>
    <row r="19" spans="3:13" ht="12.75">
      <c r="C19" s="730"/>
      <c r="D19" s="730"/>
      <c r="E19" s="730"/>
      <c r="F19" s="461" t="str">
        <f>F3</f>
        <v>2020г.</v>
      </c>
      <c r="G19" s="462"/>
      <c r="H19" s="461" t="str">
        <f>H3</f>
        <v>2019 г.</v>
      </c>
      <c r="J19" s="457"/>
      <c r="K19" s="458"/>
      <c r="L19" s="457"/>
      <c r="M19" s="469"/>
    </row>
    <row r="20" spans="3:13" ht="12.75">
      <c r="C20" s="731" t="s">
        <v>144</v>
      </c>
      <c r="D20" s="731"/>
      <c r="E20" s="731"/>
      <c r="F20" s="463">
        <v>0</v>
      </c>
      <c r="G20" s="463"/>
      <c r="H20" s="463">
        <v>0</v>
      </c>
      <c r="J20" s="457"/>
      <c r="K20" s="458"/>
      <c r="L20" s="457"/>
      <c r="M20" s="469"/>
    </row>
    <row r="21" spans="3:13" ht="12.75">
      <c r="C21" s="731" t="s">
        <v>145</v>
      </c>
      <c r="D21" s="731"/>
      <c r="E21" s="731"/>
      <c r="F21" s="463">
        <v>0</v>
      </c>
      <c r="G21" s="463"/>
      <c r="H21" s="463">
        <v>0</v>
      </c>
      <c r="J21" s="457"/>
      <c r="K21" s="458"/>
      <c r="L21" s="457"/>
      <c r="M21" s="469"/>
    </row>
    <row r="22" spans="3:13" ht="12.75">
      <c r="C22" s="731" t="s">
        <v>146</v>
      </c>
      <c r="D22" s="731"/>
      <c r="E22" s="731"/>
      <c r="F22" s="463">
        <v>0</v>
      </c>
      <c r="G22" s="463"/>
      <c r="H22" s="463">
        <v>0</v>
      </c>
      <c r="J22" s="457"/>
      <c r="K22" s="458"/>
      <c r="L22" s="457"/>
      <c r="M22" s="469"/>
    </row>
    <row r="23" spans="3:13" ht="12.75">
      <c r="C23" s="731" t="s">
        <v>147</v>
      </c>
      <c r="D23" s="731"/>
      <c r="E23" s="731"/>
      <c r="F23" s="463">
        <v>0</v>
      </c>
      <c r="G23" s="463"/>
      <c r="H23" s="463">
        <v>0</v>
      </c>
      <c r="J23" s="457"/>
      <c r="K23" s="458"/>
      <c r="L23" s="457"/>
      <c r="M23" s="469"/>
    </row>
    <row r="24" spans="3:13" ht="12.75">
      <c r="C24" s="731" t="s">
        <v>148</v>
      </c>
      <c r="D24" s="731"/>
      <c r="E24" s="731"/>
      <c r="F24" s="463">
        <v>0</v>
      </c>
      <c r="G24" s="463"/>
      <c r="H24" s="463">
        <v>1</v>
      </c>
      <c r="J24" s="457"/>
      <c r="K24" s="458"/>
      <c r="L24" s="457"/>
      <c r="M24" s="469"/>
    </row>
    <row r="25" spans="3:13" ht="12.75">
      <c r="C25" s="731" t="s">
        <v>149</v>
      </c>
      <c r="D25" s="731"/>
      <c r="E25" s="731"/>
      <c r="F25" s="463">
        <v>11</v>
      </c>
      <c r="G25" s="463"/>
      <c r="H25" s="463">
        <v>6</v>
      </c>
      <c r="J25" s="457"/>
      <c r="K25" s="458"/>
      <c r="L25" s="457"/>
      <c r="M25" s="469"/>
    </row>
    <row r="26" spans="3:13" ht="12.75">
      <c r="C26" s="731" t="s">
        <v>150</v>
      </c>
      <c r="D26" s="731"/>
      <c r="E26" s="731"/>
      <c r="F26" s="463">
        <v>0</v>
      </c>
      <c r="G26" s="463"/>
      <c r="H26" s="463">
        <v>0</v>
      </c>
      <c r="J26" s="457"/>
      <c r="K26" s="458"/>
      <c r="L26" s="457"/>
      <c r="M26" s="469"/>
    </row>
    <row r="27" spans="3:13" ht="12.75">
      <c r="C27" s="731" t="s">
        <v>151</v>
      </c>
      <c r="D27" s="731"/>
      <c r="E27" s="731"/>
      <c r="F27" s="463">
        <v>0</v>
      </c>
      <c r="G27" s="463"/>
      <c r="H27" s="463">
        <v>0</v>
      </c>
      <c r="J27" s="457"/>
      <c r="K27" s="458"/>
      <c r="L27" s="457"/>
      <c r="M27" s="469"/>
    </row>
    <row r="28" spans="3:13" ht="12.75">
      <c r="C28" s="731" t="s">
        <v>152</v>
      </c>
      <c r="D28" s="731"/>
      <c r="E28" s="731"/>
      <c r="F28" s="463">
        <v>0</v>
      </c>
      <c r="G28" s="463"/>
      <c r="H28" s="463">
        <v>0</v>
      </c>
      <c r="J28" s="457"/>
      <c r="K28" s="458"/>
      <c r="L28" s="457"/>
      <c r="M28" s="469"/>
    </row>
    <row r="29" spans="3:13" ht="12.75">
      <c r="C29" s="731" t="s">
        <v>153</v>
      </c>
      <c r="D29" s="731"/>
      <c r="E29" s="731"/>
      <c r="F29" s="463">
        <v>0</v>
      </c>
      <c r="G29" s="463"/>
      <c r="H29" s="463">
        <v>0</v>
      </c>
      <c r="J29" s="457"/>
      <c r="K29" s="458"/>
      <c r="L29" s="457"/>
      <c r="M29" s="469"/>
    </row>
    <row r="30" spans="3:13" ht="12.75">
      <c r="C30" s="731" t="s">
        <v>235</v>
      </c>
      <c r="D30" s="731"/>
      <c r="E30" s="731"/>
      <c r="F30" s="463">
        <v>0</v>
      </c>
      <c r="G30" s="463"/>
      <c r="H30" s="463">
        <v>0</v>
      </c>
      <c r="J30" s="457"/>
      <c r="K30" s="458"/>
      <c r="L30" s="457"/>
      <c r="M30" s="469"/>
    </row>
    <row r="31" spans="3:13" ht="12.75">
      <c r="C31" s="731" t="s">
        <v>346</v>
      </c>
      <c r="D31" s="731"/>
      <c r="E31" s="731"/>
      <c r="F31" s="463"/>
      <c r="G31" s="463"/>
      <c r="H31" s="463">
        <v>0</v>
      </c>
      <c r="J31" s="744" t="s">
        <v>362</v>
      </c>
      <c r="K31" s="744"/>
      <c r="L31" s="457"/>
      <c r="M31" s="469"/>
    </row>
    <row r="32" spans="3:13" ht="12.75">
      <c r="C32" s="731" t="s">
        <v>155</v>
      </c>
      <c r="D32" s="731"/>
      <c r="E32" s="731"/>
      <c r="F32" s="463"/>
      <c r="G32" s="463"/>
      <c r="H32" s="463"/>
      <c r="J32" s="744" t="s">
        <v>362</v>
      </c>
      <c r="K32" s="744"/>
      <c r="L32" s="457"/>
      <c r="M32" s="469"/>
    </row>
    <row r="33" spans="3:13" ht="13.5" thickBot="1">
      <c r="C33" s="730"/>
      <c r="D33" s="730"/>
      <c r="E33" s="730"/>
      <c r="F33" s="470">
        <f>SUM(F20:F32)</f>
        <v>11</v>
      </c>
      <c r="G33" s="471"/>
      <c r="H33" s="470">
        <f>SUM(H20:H32)</f>
        <v>7</v>
      </c>
      <c r="J33" s="532">
        <f>F33--ОПР!F14</f>
        <v>0</v>
      </c>
      <c r="K33" s="532"/>
      <c r="L33" s="532">
        <f>H33--ОПР!H14</f>
        <v>0</v>
      </c>
      <c r="M33" s="533" t="s">
        <v>415</v>
      </c>
    </row>
    <row r="34" spans="3:13" ht="13.5" thickTop="1">
      <c r="C34" s="101"/>
      <c r="D34" s="101"/>
      <c r="E34" s="101"/>
      <c r="F34" s="471"/>
      <c r="G34" s="471"/>
      <c r="H34" s="471"/>
      <c r="J34" s="534"/>
      <c r="K34" s="534"/>
      <c r="L34" s="457"/>
      <c r="M34" s="469"/>
    </row>
    <row r="35" spans="3:13" ht="12.75">
      <c r="C35" s="101"/>
      <c r="D35" s="101"/>
      <c r="E35" s="101"/>
      <c r="F35" s="471"/>
      <c r="G35" s="471"/>
      <c r="H35" s="471"/>
      <c r="J35" s="534"/>
      <c r="K35" s="534"/>
      <c r="L35" s="457"/>
      <c r="M35" s="469"/>
    </row>
    <row r="36" spans="2:13" s="479" customFormat="1" ht="13.5">
      <c r="B36" s="479">
        <v>6</v>
      </c>
      <c r="C36" s="737" t="s">
        <v>416</v>
      </c>
      <c r="D36" s="737"/>
      <c r="E36" s="737"/>
      <c r="F36" s="737"/>
      <c r="G36" s="737"/>
      <c r="H36" s="737"/>
      <c r="J36" s="535"/>
      <c r="K36" s="535"/>
      <c r="L36" s="535"/>
      <c r="M36" s="536"/>
    </row>
    <row r="37" spans="3:13" ht="12.75">
      <c r="C37" s="730"/>
      <c r="D37" s="730"/>
      <c r="E37" s="730"/>
      <c r="F37" s="461" t="str">
        <f>F19</f>
        <v>2020г.</v>
      </c>
      <c r="G37" s="462"/>
      <c r="H37" s="461" t="str">
        <f>H19</f>
        <v>2019 г.</v>
      </c>
      <c r="J37" s="457"/>
      <c r="K37" s="457"/>
      <c r="L37" s="457"/>
      <c r="M37" s="469"/>
    </row>
    <row r="38" spans="3:13" ht="12.75">
      <c r="C38" s="731" t="s">
        <v>417</v>
      </c>
      <c r="D38" s="731"/>
      <c r="E38" s="731"/>
      <c r="F38" s="463">
        <v>102</v>
      </c>
      <c r="G38" s="471"/>
      <c r="H38" s="463">
        <v>115</v>
      </c>
      <c r="J38" s="457"/>
      <c r="K38" s="457"/>
      <c r="L38" s="457"/>
      <c r="M38" s="469"/>
    </row>
    <row r="39" spans="3:13" ht="12.75">
      <c r="C39" s="731" t="s">
        <v>418</v>
      </c>
      <c r="D39" s="731"/>
      <c r="E39" s="731"/>
      <c r="F39" s="463">
        <v>20</v>
      </c>
      <c r="G39" s="463"/>
      <c r="H39" s="463">
        <v>23</v>
      </c>
      <c r="J39" s="457"/>
      <c r="K39" s="457"/>
      <c r="L39" s="457"/>
      <c r="M39" s="469"/>
    </row>
    <row r="40" spans="3:13" ht="23.25" customHeight="1">
      <c r="C40" s="746" t="s">
        <v>419</v>
      </c>
      <c r="D40" s="746"/>
      <c r="E40" s="746"/>
      <c r="F40" s="463">
        <v>0</v>
      </c>
      <c r="G40" s="463"/>
      <c r="H40" s="463">
        <v>0</v>
      </c>
      <c r="J40" s="457"/>
      <c r="K40" s="457"/>
      <c r="L40" s="457"/>
      <c r="M40" s="469"/>
    </row>
    <row r="41" spans="3:13" ht="12.75">
      <c r="C41" s="731" t="s">
        <v>155</v>
      </c>
      <c r="D41" s="731"/>
      <c r="E41" s="731"/>
      <c r="F41" s="471"/>
      <c r="G41" s="471"/>
      <c r="H41" s="471"/>
      <c r="J41" s="745" t="s">
        <v>362</v>
      </c>
      <c r="K41" s="745"/>
      <c r="L41" s="457"/>
      <c r="M41" s="469"/>
    </row>
    <row r="42" spans="3:13" ht="13.5" thickBot="1">
      <c r="C42" s="730"/>
      <c r="D42" s="730"/>
      <c r="E42" s="730"/>
      <c r="F42" s="470">
        <f>SUM(F38:F41)</f>
        <v>122</v>
      </c>
      <c r="G42" s="471"/>
      <c r="H42" s="470">
        <f>SUM(H38:H41)</f>
        <v>138</v>
      </c>
      <c r="J42" s="532">
        <f>F42--ОПР!F16</f>
        <v>0</v>
      </c>
      <c r="K42" s="532"/>
      <c r="L42" s="532">
        <f>H42--ОПР!H16</f>
        <v>0</v>
      </c>
      <c r="M42" s="533" t="s">
        <v>415</v>
      </c>
    </row>
    <row r="43" spans="3:13" ht="13.5" thickTop="1">
      <c r="C43" s="101"/>
      <c r="D43" s="101"/>
      <c r="E43" s="101"/>
      <c r="F43" s="471"/>
      <c r="G43" s="471"/>
      <c r="H43" s="471"/>
      <c r="J43" s="534"/>
      <c r="K43" s="534"/>
      <c r="L43" s="457"/>
      <c r="M43" s="469"/>
    </row>
    <row r="44" spans="2:13" s="479" customFormat="1" ht="13.5">
      <c r="B44" s="479">
        <v>7</v>
      </c>
      <c r="C44" s="737" t="s">
        <v>2</v>
      </c>
      <c r="D44" s="737"/>
      <c r="E44" s="737"/>
      <c r="F44" s="737"/>
      <c r="G44" s="737"/>
      <c r="H44" s="737"/>
      <c r="J44" s="535"/>
      <c r="K44" s="535"/>
      <c r="L44" s="535"/>
      <c r="M44" s="536"/>
    </row>
    <row r="45" spans="3:13" ht="12.75">
      <c r="C45" s="730"/>
      <c r="D45" s="730"/>
      <c r="E45" s="730"/>
      <c r="F45" s="461" t="str">
        <f>F37</f>
        <v>2020г.</v>
      </c>
      <c r="G45" s="462"/>
      <c r="H45" s="461" t="str">
        <f>H37</f>
        <v>2019 г.</v>
      </c>
      <c r="J45" s="457"/>
      <c r="K45" s="457"/>
      <c r="L45" s="457"/>
      <c r="M45" s="469"/>
    </row>
    <row r="46" spans="3:13" ht="12.75">
      <c r="C46" s="731" t="s">
        <v>67</v>
      </c>
      <c r="D46" s="731"/>
      <c r="E46" s="731"/>
      <c r="F46" s="463">
        <v>0</v>
      </c>
      <c r="G46" s="463"/>
      <c r="H46" s="463">
        <v>0</v>
      </c>
      <c r="J46" s="457"/>
      <c r="K46" s="457"/>
      <c r="L46" s="457"/>
      <c r="M46" s="469"/>
    </row>
    <row r="47" spans="3:13" ht="12.75">
      <c r="C47" s="731" t="s">
        <v>68</v>
      </c>
      <c r="D47" s="731"/>
      <c r="E47" s="731"/>
      <c r="F47" s="463">
        <v>0</v>
      </c>
      <c r="G47" s="463"/>
      <c r="H47" s="463">
        <v>0</v>
      </c>
      <c r="J47" s="457"/>
      <c r="K47" s="457"/>
      <c r="L47" s="457"/>
      <c r="M47" s="469"/>
    </row>
    <row r="48" spans="3:13" ht="12.75">
      <c r="C48" s="731" t="s">
        <v>69</v>
      </c>
      <c r="D48" s="731"/>
      <c r="E48" s="731"/>
      <c r="F48" s="463">
        <v>0</v>
      </c>
      <c r="G48" s="463"/>
      <c r="H48" s="463">
        <v>0</v>
      </c>
      <c r="J48" s="457"/>
      <c r="K48" s="457"/>
      <c r="L48" s="457"/>
      <c r="M48" s="469"/>
    </row>
    <row r="49" spans="3:13" ht="12.75">
      <c r="C49" s="731" t="s">
        <v>156</v>
      </c>
      <c r="D49" s="731"/>
      <c r="E49" s="731"/>
      <c r="F49" s="463">
        <v>0</v>
      </c>
      <c r="G49" s="463"/>
      <c r="H49" s="463">
        <v>0</v>
      </c>
      <c r="J49" s="457"/>
      <c r="K49" s="457"/>
      <c r="L49" s="457"/>
      <c r="M49" s="469"/>
    </row>
    <row r="50" spans="3:13" ht="12.75">
      <c r="C50" s="731" t="s">
        <v>157</v>
      </c>
      <c r="D50" s="731"/>
      <c r="E50" s="731"/>
      <c r="F50" s="463">
        <v>0</v>
      </c>
      <c r="G50" s="463"/>
      <c r="H50" s="463">
        <v>0</v>
      </c>
      <c r="J50" s="457"/>
      <c r="K50" s="457"/>
      <c r="L50" s="457"/>
      <c r="M50" s="469"/>
    </row>
    <row r="51" spans="3:13" ht="12.75">
      <c r="C51" s="731" t="s">
        <v>158</v>
      </c>
      <c r="D51" s="731"/>
      <c r="E51" s="731"/>
      <c r="F51" s="463">
        <v>38</v>
      </c>
      <c r="G51" s="463"/>
      <c r="H51" s="463">
        <v>40</v>
      </c>
      <c r="J51" s="457"/>
      <c r="K51" s="458"/>
      <c r="L51" s="457"/>
      <c r="M51" s="469"/>
    </row>
    <row r="52" spans="3:13" ht="12.75">
      <c r="C52" s="731" t="s">
        <v>66</v>
      </c>
      <c r="D52" s="731"/>
      <c r="E52" s="731"/>
      <c r="F52" s="463">
        <v>56</v>
      </c>
      <c r="G52" s="463"/>
      <c r="H52" s="463">
        <v>36</v>
      </c>
      <c r="J52" s="457"/>
      <c r="K52" s="458"/>
      <c r="L52" s="457"/>
      <c r="M52" s="469"/>
    </row>
    <row r="53" spans="3:13" ht="12.75">
      <c r="C53" s="731" t="s">
        <v>2</v>
      </c>
      <c r="D53" s="731"/>
      <c r="E53" s="731"/>
      <c r="F53" s="463">
        <v>0</v>
      </c>
      <c r="G53" s="463"/>
      <c r="H53" s="463">
        <v>0</v>
      </c>
      <c r="J53" s="745" t="s">
        <v>362</v>
      </c>
      <c r="K53" s="745"/>
      <c r="L53" s="457"/>
      <c r="M53" s="469"/>
    </row>
    <row r="54" spans="3:13" ht="12.75">
      <c r="C54" s="731" t="s">
        <v>155</v>
      </c>
      <c r="D54" s="731"/>
      <c r="E54" s="731"/>
      <c r="F54" s="463"/>
      <c r="G54" s="463"/>
      <c r="H54" s="463"/>
      <c r="J54" s="744" t="s">
        <v>362</v>
      </c>
      <c r="K54" s="744"/>
      <c r="L54" s="457"/>
      <c r="M54" s="469"/>
    </row>
    <row r="55" spans="3:13" ht="13.5" thickBot="1">
      <c r="C55" s="730"/>
      <c r="D55" s="730"/>
      <c r="E55" s="730"/>
      <c r="F55" s="470">
        <f>SUM(F46:F54)</f>
        <v>94</v>
      </c>
      <c r="G55" s="471"/>
      <c r="H55" s="470">
        <f>SUM(H46:H54)</f>
        <v>76</v>
      </c>
      <c r="J55" s="532">
        <f>F55--ОПР!F17</f>
        <v>0</v>
      </c>
      <c r="K55" s="532"/>
      <c r="L55" s="532">
        <f>H55--ОПР!H17</f>
        <v>0</v>
      </c>
      <c r="M55" s="533" t="s">
        <v>415</v>
      </c>
    </row>
    <row r="56" spans="3:13" ht="14.25" thickTop="1">
      <c r="C56" s="675"/>
      <c r="D56" s="675"/>
      <c r="E56" s="675"/>
      <c r="F56" s="675"/>
      <c r="G56" s="675"/>
      <c r="H56" s="675"/>
      <c r="J56" s="744" t="s">
        <v>362</v>
      </c>
      <c r="K56" s="744"/>
      <c r="L56" s="457"/>
      <c r="M56" s="469"/>
    </row>
    <row r="57" spans="10:13" ht="12.75">
      <c r="J57" s="744" t="s">
        <v>362</v>
      </c>
      <c r="K57" s="744"/>
      <c r="L57" s="457"/>
      <c r="M57" s="469"/>
    </row>
    <row r="58" spans="10:13" ht="12.75">
      <c r="J58" s="457"/>
      <c r="K58" s="457"/>
      <c r="L58" s="457"/>
      <c r="M58" s="469"/>
    </row>
    <row r="59" spans="10:13" ht="12.75">
      <c r="J59" s="457"/>
      <c r="K59" s="457"/>
      <c r="L59" s="457"/>
      <c r="M59" s="469"/>
    </row>
    <row r="60" spans="10:13" ht="12.75">
      <c r="J60" s="457"/>
      <c r="K60" s="457"/>
      <c r="L60" s="457"/>
      <c r="M60" s="469"/>
    </row>
    <row r="61" spans="10:13" ht="12.75">
      <c r="J61" s="457"/>
      <c r="K61" s="457"/>
      <c r="L61" s="457"/>
      <c r="M61" s="469"/>
    </row>
    <row r="62" spans="10:12" ht="12.75">
      <c r="J62" s="292"/>
      <c r="K62" s="292"/>
      <c r="L62" s="292"/>
    </row>
    <row r="63" spans="10:12" ht="12.75">
      <c r="J63" s="292"/>
      <c r="K63" s="292"/>
      <c r="L63" s="292"/>
    </row>
    <row r="64" spans="10:12" ht="12.75">
      <c r="J64" s="292"/>
      <c r="K64" s="292"/>
      <c r="L64" s="292"/>
    </row>
    <row r="65" spans="10:12" ht="12.75">
      <c r="J65" s="292"/>
      <c r="K65" s="292"/>
      <c r="L65" s="292"/>
    </row>
    <row r="66" spans="10:12" ht="12.75">
      <c r="J66" s="292"/>
      <c r="K66" s="292"/>
      <c r="L66" s="292"/>
    </row>
    <row r="67" spans="10:12" ht="12.75">
      <c r="J67" s="292"/>
      <c r="K67" s="292"/>
      <c r="L67" s="292"/>
    </row>
    <row r="68" spans="10:12" ht="12.75">
      <c r="J68" s="292"/>
      <c r="K68" s="292"/>
      <c r="L68" s="292"/>
    </row>
    <row r="69" spans="10:12" ht="12.75">
      <c r="J69" s="292"/>
      <c r="K69" s="292"/>
      <c r="L69" s="292"/>
    </row>
    <row r="70" spans="10:12" ht="12.75">
      <c r="J70" s="292"/>
      <c r="K70" s="292"/>
      <c r="L70" s="292"/>
    </row>
    <row r="71" spans="10:12" ht="12.75">
      <c r="J71" s="292"/>
      <c r="K71" s="292"/>
      <c r="L71" s="292"/>
    </row>
    <row r="72" spans="10:12" ht="12.75">
      <c r="J72" s="292"/>
      <c r="K72" s="292"/>
      <c r="L72" s="292"/>
    </row>
    <row r="73" spans="10:12" ht="12.75">
      <c r="J73" s="292"/>
      <c r="K73" s="292"/>
      <c r="L73" s="292"/>
    </row>
    <row r="74" spans="10:12" ht="12.75">
      <c r="J74" s="292"/>
      <c r="K74" s="292"/>
      <c r="L74" s="292"/>
    </row>
    <row r="75" spans="10:12" ht="12.75">
      <c r="J75" s="292"/>
      <c r="K75" s="292"/>
      <c r="L75" s="292"/>
    </row>
    <row r="76" spans="10:12" ht="12.75">
      <c r="J76" s="292"/>
      <c r="K76" s="292"/>
      <c r="L76" s="292"/>
    </row>
    <row r="77" spans="10:12" ht="12.75">
      <c r="J77" s="292"/>
      <c r="K77" s="292"/>
      <c r="L77" s="292"/>
    </row>
    <row r="78" spans="10:12" ht="12.75">
      <c r="J78" s="292"/>
      <c r="K78" s="292"/>
      <c r="L78" s="292"/>
    </row>
    <row r="79" spans="10:12" ht="12.75">
      <c r="J79" s="292"/>
      <c r="K79" s="292"/>
      <c r="L79" s="292"/>
    </row>
    <row r="80" spans="10:12" ht="12.75">
      <c r="J80" s="292"/>
      <c r="K80" s="292"/>
      <c r="L80" s="292"/>
    </row>
    <row r="81" spans="10:12" ht="12.75">
      <c r="J81" s="292"/>
      <c r="K81" s="292"/>
      <c r="L81" s="292"/>
    </row>
    <row r="82" spans="10:12" ht="12.75">
      <c r="J82" s="292"/>
      <c r="K82" s="292"/>
      <c r="L82" s="292"/>
    </row>
    <row r="83" spans="10:12" ht="12.75">
      <c r="J83" s="292"/>
      <c r="K83" s="292"/>
      <c r="L83" s="292"/>
    </row>
    <row r="84" spans="10:12" ht="12.75">
      <c r="J84" s="292"/>
      <c r="K84" s="292"/>
      <c r="L84" s="292"/>
    </row>
    <row r="85" spans="10:12" ht="12.75">
      <c r="J85" s="292"/>
      <c r="K85" s="292"/>
      <c r="L85" s="292"/>
    </row>
    <row r="86" spans="10:12" ht="12.75">
      <c r="J86" s="292"/>
      <c r="K86" s="292"/>
      <c r="L86" s="292"/>
    </row>
    <row r="87" spans="10:12" ht="12.75">
      <c r="J87" s="292"/>
      <c r="K87" s="292"/>
      <c r="L87" s="292"/>
    </row>
    <row r="88" spans="10:12" ht="12.75">
      <c r="J88" s="292"/>
      <c r="K88" s="292"/>
      <c r="L88" s="292"/>
    </row>
    <row r="89" spans="10:12" ht="12.75">
      <c r="J89" s="292"/>
      <c r="K89" s="292"/>
      <c r="L89" s="292"/>
    </row>
    <row r="90" spans="10:12" ht="12.75">
      <c r="J90" s="292"/>
      <c r="K90" s="292"/>
      <c r="L90" s="292"/>
    </row>
    <row r="91" spans="10:12" ht="12.75">
      <c r="J91" s="292"/>
      <c r="K91" s="292"/>
      <c r="L91" s="292"/>
    </row>
    <row r="92" spans="10:12" ht="12.75">
      <c r="J92" s="292"/>
      <c r="K92" s="292"/>
      <c r="L92" s="292"/>
    </row>
  </sheetData>
  <sheetProtection/>
  <mergeCells count="58">
    <mergeCell ref="C9:E9"/>
    <mergeCell ref="C10:E10"/>
    <mergeCell ref="C8:E8"/>
    <mergeCell ref="C13:E13"/>
    <mergeCell ref="C19:E19"/>
    <mergeCell ref="C12:E12"/>
    <mergeCell ref="C11:E11"/>
    <mergeCell ref="C14:E14"/>
    <mergeCell ref="C2:H2"/>
    <mergeCell ref="C3:E3"/>
    <mergeCell ref="C4:E4"/>
    <mergeCell ref="C5:E5"/>
    <mergeCell ref="C6:E6"/>
    <mergeCell ref="C7:E7"/>
    <mergeCell ref="C20:E20"/>
    <mergeCell ref="C18:H18"/>
    <mergeCell ref="C30:E30"/>
    <mergeCell ref="C24:E24"/>
    <mergeCell ref="C26:E26"/>
    <mergeCell ref="C27:E27"/>
    <mergeCell ref="C29:E29"/>
    <mergeCell ref="C48:E48"/>
    <mergeCell ref="C54:E54"/>
    <mergeCell ref="C51:E51"/>
    <mergeCell ref="J14:K14"/>
    <mergeCell ref="C28:E28"/>
    <mergeCell ref="C21:E21"/>
    <mergeCell ref="C22:E22"/>
    <mergeCell ref="C23:E23"/>
    <mergeCell ref="C25:E25"/>
    <mergeCell ref="C15:E15"/>
    <mergeCell ref="C31:E31"/>
    <mergeCell ref="C32:E32"/>
    <mergeCell ref="C39:E39"/>
    <mergeCell ref="C44:H44"/>
    <mergeCell ref="C45:E45"/>
    <mergeCell ref="C40:E40"/>
    <mergeCell ref="C41:E41"/>
    <mergeCell ref="J57:K57"/>
    <mergeCell ref="J54:K54"/>
    <mergeCell ref="J56:K56"/>
    <mergeCell ref="J53:K53"/>
    <mergeCell ref="J32:K32"/>
    <mergeCell ref="C37:E37"/>
    <mergeCell ref="C33:E33"/>
    <mergeCell ref="C55:E55"/>
    <mergeCell ref="C46:E46"/>
    <mergeCell ref="C47:E47"/>
    <mergeCell ref="C56:H56"/>
    <mergeCell ref="J31:K31"/>
    <mergeCell ref="C42:E42"/>
    <mergeCell ref="C52:E52"/>
    <mergeCell ref="C36:H36"/>
    <mergeCell ref="C53:E53"/>
    <mergeCell ref="J41:K41"/>
    <mergeCell ref="C38:E38"/>
    <mergeCell ref="C49:E49"/>
    <mergeCell ref="C50:E50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U56"/>
  <sheetViews>
    <sheetView view="pageBreakPreview" zoomScaleSheetLayoutView="100" zoomScalePageLayoutView="0" workbookViewId="0" topLeftCell="A1">
      <selection activeCell="C13" sqref="C13:H18"/>
    </sheetView>
  </sheetViews>
  <sheetFormatPr defaultColWidth="9.140625" defaultRowHeight="12.75"/>
  <cols>
    <col min="1" max="1" width="4.1406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10" width="9.140625" style="1" customWidth="1"/>
    <col min="11" max="11" width="3.140625" style="1" customWidth="1"/>
    <col min="12" max="15" width="9.140625" style="1" customWidth="1"/>
    <col min="16" max="16" width="10.28125" style="1" bestFit="1" customWidth="1"/>
    <col min="17" max="18" width="9.140625" style="1" customWidth="1"/>
    <col min="19" max="19" width="11.71093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spans="2:8" s="479" customFormat="1" ht="13.5">
      <c r="B2" s="479">
        <v>8</v>
      </c>
      <c r="C2" s="737" t="s">
        <v>40</v>
      </c>
      <c r="D2" s="737"/>
      <c r="E2" s="737"/>
      <c r="F2" s="737"/>
      <c r="G2" s="737"/>
      <c r="H2" s="737"/>
    </row>
    <row r="3" spans="3:10" ht="12.75">
      <c r="C3" s="730"/>
      <c r="D3" s="730"/>
      <c r="E3" s="730"/>
      <c r="F3" s="461" t="str">
        <f>'Активи и пасиви за продажба'!E4</f>
        <v>2020г.</v>
      </c>
      <c r="G3" s="462"/>
      <c r="H3" s="461" t="str">
        <f>'Активи и пасиви за продажба'!G4</f>
        <v>2019 г.</v>
      </c>
      <c r="J3" s="341" t="s">
        <v>280</v>
      </c>
    </row>
    <row r="4" spans="3:10" ht="12.75">
      <c r="C4" s="731" t="s">
        <v>420</v>
      </c>
      <c r="D4" s="731"/>
      <c r="E4" s="731"/>
      <c r="F4" s="463">
        <v>0</v>
      </c>
      <c r="G4" s="463"/>
      <c r="H4" s="463">
        <v>0</v>
      </c>
      <c r="J4" s="341" t="s">
        <v>399</v>
      </c>
    </row>
    <row r="5" spans="3:18" ht="24.75" customHeight="1">
      <c r="C5" s="746" t="s">
        <v>421</v>
      </c>
      <c r="D5" s="746"/>
      <c r="E5" s="746"/>
      <c r="F5" s="463">
        <v>0</v>
      </c>
      <c r="G5" s="463"/>
      <c r="H5" s="463">
        <v>0</v>
      </c>
      <c r="P5" s="514"/>
      <c r="Q5" s="514"/>
      <c r="R5" s="514"/>
    </row>
    <row r="6" spans="3:19" ht="12.75">
      <c r="C6" s="731" t="s">
        <v>269</v>
      </c>
      <c r="D6" s="731"/>
      <c r="E6" s="731"/>
      <c r="F6" s="463">
        <v>0</v>
      </c>
      <c r="G6" s="463"/>
      <c r="H6" s="463">
        <v>0</v>
      </c>
      <c r="P6" s="518"/>
      <c r="Q6" s="516"/>
      <c r="R6" s="516"/>
      <c r="S6" s="516"/>
    </row>
    <row r="7" spans="3:21" ht="13.5">
      <c r="C7" s="731" t="s">
        <v>423</v>
      </c>
      <c r="D7" s="731"/>
      <c r="E7" s="731"/>
      <c r="F7" s="463">
        <v>0</v>
      </c>
      <c r="G7" s="463"/>
      <c r="H7" s="463">
        <v>0</v>
      </c>
      <c r="J7" s="292"/>
      <c r="K7" s="292"/>
      <c r="L7" s="292"/>
      <c r="Q7" s="30"/>
      <c r="R7" s="30"/>
      <c r="S7" s="106"/>
      <c r="T7" s="133"/>
      <c r="U7" s="106"/>
    </row>
    <row r="8" spans="3:21" ht="13.5">
      <c r="C8" s="731" t="s">
        <v>155</v>
      </c>
      <c r="D8" s="731"/>
      <c r="E8" s="731"/>
      <c r="F8" s="463">
        <v>0</v>
      </c>
      <c r="G8" s="463"/>
      <c r="H8" s="463">
        <v>0</v>
      </c>
      <c r="J8" s="747" t="s">
        <v>362</v>
      </c>
      <c r="K8" s="747"/>
      <c r="L8" s="292"/>
      <c r="Q8" s="30"/>
      <c r="R8" s="30"/>
      <c r="S8" s="106"/>
      <c r="T8" s="133"/>
      <c r="U8" s="106"/>
    </row>
    <row r="9" spans="3:21" ht="13.5" thickBot="1">
      <c r="C9" s="730"/>
      <c r="D9" s="730"/>
      <c r="E9" s="730"/>
      <c r="F9" s="470">
        <f>SUM(F4:F8)</f>
        <v>0</v>
      </c>
      <c r="G9" s="471"/>
      <c r="H9" s="470">
        <f>SUM(H4:H8)</f>
        <v>0</v>
      </c>
      <c r="J9" s="532">
        <f>F9-ОПР!F27</f>
        <v>0</v>
      </c>
      <c r="K9" s="532"/>
      <c r="L9" s="532">
        <f>H9-ОПР!H27</f>
        <v>0</v>
      </c>
      <c r="M9" s="533" t="s">
        <v>415</v>
      </c>
      <c r="Q9" s="537"/>
      <c r="S9" s="537"/>
      <c r="U9" s="537"/>
    </row>
    <row r="10" spans="3:21" ht="13.5" thickTop="1">
      <c r="C10" s="101"/>
      <c r="D10" s="101"/>
      <c r="E10" s="101"/>
      <c r="F10" s="471"/>
      <c r="G10" s="471"/>
      <c r="H10" s="471"/>
      <c r="J10" s="534"/>
      <c r="K10" s="534"/>
      <c r="L10" s="457"/>
      <c r="M10" s="469"/>
      <c r="S10" s="538"/>
      <c r="U10" s="538"/>
    </row>
    <row r="11" spans="3:13" ht="12.75">
      <c r="C11" s="101"/>
      <c r="D11" s="101"/>
      <c r="E11" s="101"/>
      <c r="F11" s="471"/>
      <c r="G11" s="471"/>
      <c r="H11" s="471"/>
      <c r="J11" s="534"/>
      <c r="K11" s="534"/>
      <c r="L11" s="457"/>
      <c r="M11" s="469"/>
    </row>
    <row r="12" spans="2:19" ht="13.5">
      <c r="B12" s="479">
        <v>9</v>
      </c>
      <c r="C12" s="737" t="s">
        <v>154</v>
      </c>
      <c r="D12" s="737"/>
      <c r="E12" s="737"/>
      <c r="F12" s="737"/>
      <c r="G12" s="737"/>
      <c r="H12" s="737"/>
      <c r="J12" s="457"/>
      <c r="K12" s="457"/>
      <c r="L12" s="457"/>
      <c r="M12" s="469"/>
      <c r="S12" s="106"/>
    </row>
    <row r="13" spans="3:19" ht="13.5">
      <c r="C13" s="730"/>
      <c r="D13" s="730"/>
      <c r="E13" s="730"/>
      <c r="F13" s="461" t="str">
        <f>F3</f>
        <v>2020г.</v>
      </c>
      <c r="G13" s="462"/>
      <c r="H13" s="461" t="str">
        <f>H3</f>
        <v>2019 г.</v>
      </c>
      <c r="J13" s="457"/>
      <c r="K13" s="458"/>
      <c r="L13" s="457"/>
      <c r="M13" s="469"/>
      <c r="S13" s="106"/>
    </row>
    <row r="14" spans="3:13" ht="12.75">
      <c r="C14" s="731" t="s">
        <v>422</v>
      </c>
      <c r="D14" s="731"/>
      <c r="E14" s="731"/>
      <c r="F14" s="463">
        <v>1</v>
      </c>
      <c r="G14" s="463"/>
      <c r="H14" s="463">
        <v>0</v>
      </c>
      <c r="J14" s="457"/>
      <c r="K14" s="458"/>
      <c r="L14" s="457"/>
      <c r="M14" s="469"/>
    </row>
    <row r="15" spans="3:13" ht="23.25" customHeight="1">
      <c r="C15" s="746" t="s">
        <v>421</v>
      </c>
      <c r="D15" s="746"/>
      <c r="E15" s="746"/>
      <c r="F15" s="463">
        <v>0</v>
      </c>
      <c r="G15" s="463"/>
      <c r="H15" s="463">
        <v>0</v>
      </c>
      <c r="J15" s="457"/>
      <c r="K15" s="458"/>
      <c r="L15" s="457"/>
      <c r="M15" s="469"/>
    </row>
    <row r="16" spans="3:13" ht="12.75">
      <c r="C16" s="731" t="s">
        <v>459</v>
      </c>
      <c r="D16" s="731"/>
      <c r="E16" s="731"/>
      <c r="F16" s="463">
        <v>0</v>
      </c>
      <c r="G16" s="463"/>
      <c r="H16" s="463">
        <v>0</v>
      </c>
      <c r="J16" s="457"/>
      <c r="K16" s="458"/>
      <c r="L16" s="457"/>
      <c r="M16" s="469"/>
    </row>
    <row r="17" spans="3:13" ht="12.75">
      <c r="C17" s="731" t="s">
        <v>155</v>
      </c>
      <c r="D17" s="731"/>
      <c r="E17" s="731"/>
      <c r="F17" s="463"/>
      <c r="G17" s="463"/>
      <c r="H17" s="463"/>
      <c r="J17" s="744" t="s">
        <v>362</v>
      </c>
      <c r="K17" s="744"/>
      <c r="L17" s="457"/>
      <c r="M17" s="469"/>
    </row>
    <row r="18" spans="3:13" ht="13.5" thickBot="1">
      <c r="C18" s="730"/>
      <c r="D18" s="730"/>
      <c r="E18" s="730"/>
      <c r="F18" s="470">
        <f>SUM(F14:F17)</f>
        <v>1</v>
      </c>
      <c r="G18" s="471"/>
      <c r="H18" s="470">
        <f>SUM(H14:H17)</f>
        <v>0</v>
      </c>
      <c r="J18" s="532">
        <f>F18--ОПР!F28</f>
        <v>0</v>
      </c>
      <c r="K18" s="532"/>
      <c r="L18" s="532">
        <f>H18--ОПР!H28</f>
        <v>0</v>
      </c>
      <c r="M18" s="533" t="s">
        <v>415</v>
      </c>
    </row>
    <row r="19" spans="3:13" ht="13.5" thickTop="1">
      <c r="C19" s="101"/>
      <c r="D19" s="101"/>
      <c r="E19" s="101"/>
      <c r="F19" s="471"/>
      <c r="G19" s="471"/>
      <c r="H19" s="471"/>
      <c r="J19" s="534"/>
      <c r="K19" s="534"/>
      <c r="L19" s="457"/>
      <c r="M19" s="469"/>
    </row>
    <row r="20" spans="3:13" ht="12.75">
      <c r="C20" s="101"/>
      <c r="D20" s="101"/>
      <c r="E20" s="101"/>
      <c r="F20" s="471"/>
      <c r="G20" s="471"/>
      <c r="H20" s="471"/>
      <c r="J20" s="534"/>
      <c r="K20" s="534"/>
      <c r="L20" s="457"/>
      <c r="M20" s="469"/>
    </row>
    <row r="21" spans="10:13" ht="12.75">
      <c r="J21" s="744" t="s">
        <v>362</v>
      </c>
      <c r="K21" s="744"/>
      <c r="L21" s="457"/>
      <c r="M21" s="469"/>
    </row>
    <row r="22" spans="10:13" ht="12.75">
      <c r="J22" s="457"/>
      <c r="K22" s="457"/>
      <c r="L22" s="457"/>
      <c r="M22" s="469"/>
    </row>
    <row r="23" spans="10:13" ht="12.75">
      <c r="J23" s="457"/>
      <c r="K23" s="457"/>
      <c r="L23" s="457"/>
      <c r="M23" s="469"/>
    </row>
    <row r="24" spans="10:13" ht="12.75">
      <c r="J24" s="457"/>
      <c r="K24" s="457"/>
      <c r="L24" s="457"/>
      <c r="M24" s="469"/>
    </row>
    <row r="25" spans="10:13" ht="12.75">
      <c r="J25" s="457"/>
      <c r="K25" s="457"/>
      <c r="L25" s="457"/>
      <c r="M25" s="469"/>
    </row>
    <row r="26" spans="10:12" ht="12.75">
      <c r="J26" s="292"/>
      <c r="K26" s="292"/>
      <c r="L26" s="292"/>
    </row>
    <row r="27" spans="10:12" ht="12.75">
      <c r="J27" s="292"/>
      <c r="K27" s="292"/>
      <c r="L27" s="292"/>
    </row>
    <row r="28" spans="10:12" ht="12.75">
      <c r="J28" s="292"/>
      <c r="K28" s="292"/>
      <c r="L28" s="292"/>
    </row>
    <row r="29" spans="10:12" ht="12.75">
      <c r="J29" s="292"/>
      <c r="K29" s="292"/>
      <c r="L29" s="292"/>
    </row>
    <row r="30" spans="10:12" ht="12.75">
      <c r="J30" s="292"/>
      <c r="K30" s="292"/>
      <c r="L30" s="292"/>
    </row>
    <row r="31" spans="10:12" ht="12.75">
      <c r="J31" s="292"/>
      <c r="K31" s="292"/>
      <c r="L31" s="292"/>
    </row>
    <row r="32" spans="10:12" ht="12.75">
      <c r="J32" s="292"/>
      <c r="K32" s="292"/>
      <c r="L32" s="292"/>
    </row>
    <row r="33" spans="10:12" ht="12.75">
      <c r="J33" s="292"/>
      <c r="K33" s="292"/>
      <c r="L33" s="292"/>
    </row>
    <row r="34" spans="10:12" ht="12.75">
      <c r="J34" s="292"/>
      <c r="K34" s="292"/>
      <c r="L34" s="292"/>
    </row>
    <row r="35" spans="10:12" ht="12.75">
      <c r="J35" s="292"/>
      <c r="K35" s="292"/>
      <c r="L35" s="292"/>
    </row>
    <row r="36" spans="10:12" ht="12.75">
      <c r="J36" s="292"/>
      <c r="K36" s="292"/>
      <c r="L36" s="292"/>
    </row>
    <row r="37" spans="10:12" ht="12.75">
      <c r="J37" s="292"/>
      <c r="K37" s="292"/>
      <c r="L37" s="292"/>
    </row>
    <row r="38" spans="10:12" ht="12.75">
      <c r="J38" s="292"/>
      <c r="K38" s="292"/>
      <c r="L38" s="292"/>
    </row>
    <row r="39" spans="10:12" ht="12.75">
      <c r="J39" s="292"/>
      <c r="K39" s="292"/>
      <c r="L39" s="292"/>
    </row>
    <row r="40" spans="10:12" ht="12.75">
      <c r="J40" s="292"/>
      <c r="K40" s="292"/>
      <c r="L40" s="292"/>
    </row>
    <row r="41" spans="10:12" ht="12.75">
      <c r="J41" s="292"/>
      <c r="K41" s="292"/>
      <c r="L41" s="292"/>
    </row>
    <row r="42" spans="10:12" ht="12.75">
      <c r="J42" s="292"/>
      <c r="K42" s="292"/>
      <c r="L42" s="292"/>
    </row>
    <row r="43" spans="10:12" ht="12.75">
      <c r="J43" s="292"/>
      <c r="K43" s="292"/>
      <c r="L43" s="292"/>
    </row>
    <row r="44" spans="10:12" ht="12.75">
      <c r="J44" s="292"/>
      <c r="K44" s="292"/>
      <c r="L44" s="292"/>
    </row>
    <row r="45" spans="10:12" ht="12.75">
      <c r="J45" s="292"/>
      <c r="K45" s="292"/>
      <c r="L45" s="292"/>
    </row>
    <row r="46" spans="10:12" ht="12.75">
      <c r="J46" s="292"/>
      <c r="K46" s="292"/>
      <c r="L46" s="292"/>
    </row>
    <row r="47" spans="10:12" ht="12.75">
      <c r="J47" s="292"/>
      <c r="K47" s="292"/>
      <c r="L47" s="292"/>
    </row>
    <row r="48" spans="10:12" ht="12.75">
      <c r="J48" s="292"/>
      <c r="K48" s="292"/>
      <c r="L48" s="292"/>
    </row>
    <row r="49" spans="10:12" ht="12.75">
      <c r="J49" s="292"/>
      <c r="K49" s="292"/>
      <c r="L49" s="292"/>
    </row>
    <row r="50" spans="10:12" ht="12.75">
      <c r="J50" s="292"/>
      <c r="K50" s="292"/>
      <c r="L50" s="292"/>
    </row>
    <row r="51" spans="10:12" ht="12.75">
      <c r="J51" s="292"/>
      <c r="K51" s="292"/>
      <c r="L51" s="292"/>
    </row>
    <row r="52" spans="10:12" ht="12.75">
      <c r="J52" s="292"/>
      <c r="K52" s="292"/>
      <c r="L52" s="292"/>
    </row>
    <row r="53" spans="10:12" ht="12.75">
      <c r="J53" s="292"/>
      <c r="K53" s="292"/>
      <c r="L53" s="292"/>
    </row>
    <row r="54" spans="10:12" ht="12.75">
      <c r="J54" s="292"/>
      <c r="K54" s="292"/>
      <c r="L54" s="292"/>
    </row>
    <row r="55" spans="10:12" ht="12.75">
      <c r="J55" s="292"/>
      <c r="K55" s="292"/>
      <c r="L55" s="292"/>
    </row>
    <row r="56" spans="10:12" ht="12.75">
      <c r="J56" s="292"/>
      <c r="K56" s="292"/>
      <c r="L56" s="292"/>
    </row>
  </sheetData>
  <sheetProtection/>
  <mergeCells count="18">
    <mergeCell ref="C8:E8"/>
    <mergeCell ref="J8:K8"/>
    <mergeCell ref="C9:E9"/>
    <mergeCell ref="C12:H12"/>
    <mergeCell ref="C7:E7"/>
    <mergeCell ref="C2:H2"/>
    <mergeCell ref="C3:E3"/>
    <mergeCell ref="C4:E4"/>
    <mergeCell ref="C5:E5"/>
    <mergeCell ref="C6:E6"/>
    <mergeCell ref="C13:E13"/>
    <mergeCell ref="C14:E14"/>
    <mergeCell ref="J21:K21"/>
    <mergeCell ref="C17:E17"/>
    <mergeCell ref="J17:K17"/>
    <mergeCell ref="C18:E18"/>
    <mergeCell ref="C15:E15"/>
    <mergeCell ref="C16:E16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6.57421875" style="1" customWidth="1"/>
    <col min="4" max="4" width="15.7109375" style="1" customWidth="1"/>
    <col min="5" max="5" width="10.28125" style="1" customWidth="1"/>
    <col min="6" max="6" width="17.57421875" style="1" customWidth="1"/>
    <col min="7" max="7" width="9.140625" style="1" customWidth="1"/>
    <col min="8" max="8" width="12.57421875" style="1" customWidth="1"/>
    <col min="9" max="9" width="11.421875" style="1" customWidth="1"/>
    <col min="10" max="16384" width="9.140625" style="1" customWidth="1"/>
  </cols>
  <sheetData>
    <row r="1" spans="2:9" ht="13.5">
      <c r="B1" s="675" t="s">
        <v>70</v>
      </c>
      <c r="C1" s="675"/>
      <c r="D1" s="675"/>
      <c r="E1" s="675"/>
      <c r="F1" s="675"/>
      <c r="G1" s="675"/>
      <c r="H1" s="675"/>
      <c r="I1" s="675"/>
    </row>
    <row r="2" spans="2:9" ht="66">
      <c r="B2" s="539" t="s">
        <v>202</v>
      </c>
      <c r="C2" s="539" t="s">
        <v>203</v>
      </c>
      <c r="D2" s="539" t="s">
        <v>204</v>
      </c>
      <c r="E2" s="539" t="s">
        <v>205</v>
      </c>
      <c r="F2" s="539" t="s">
        <v>206</v>
      </c>
      <c r="G2" s="539" t="s">
        <v>207</v>
      </c>
      <c r="H2" s="539" t="s">
        <v>208</v>
      </c>
      <c r="I2" s="539" t="s">
        <v>209</v>
      </c>
    </row>
    <row r="3" spans="2:9" ht="12.75">
      <c r="B3" s="18" t="s">
        <v>210</v>
      </c>
      <c r="C3" s="515"/>
      <c r="D3" s="515"/>
      <c r="E3" s="515"/>
      <c r="F3" s="515"/>
      <c r="G3" s="515"/>
      <c r="H3" s="515"/>
      <c r="I3" s="515"/>
    </row>
    <row r="4" spans="2:9" ht="12.75">
      <c r="B4" s="18" t="s">
        <v>211</v>
      </c>
      <c r="C4" s="515"/>
      <c r="D4" s="515"/>
      <c r="E4" s="515"/>
      <c r="F4" s="515"/>
      <c r="G4" s="515"/>
      <c r="H4" s="515"/>
      <c r="I4" s="515"/>
    </row>
    <row r="5" spans="2:9" ht="12.75">
      <c r="B5" s="98"/>
      <c r="C5" s="436"/>
      <c r="D5" s="436"/>
      <c r="E5" s="436"/>
      <c r="F5" s="436"/>
      <c r="G5" s="436"/>
      <c r="H5" s="436"/>
      <c r="I5" s="436"/>
    </row>
    <row r="6" spans="2:9" ht="12.75">
      <c r="B6" s="18"/>
      <c r="C6" s="515"/>
      <c r="D6" s="515"/>
      <c r="E6" s="515"/>
      <c r="F6" s="515"/>
      <c r="G6" s="515"/>
      <c r="H6" s="515"/>
      <c r="I6" s="515"/>
    </row>
    <row r="7" spans="2:9" ht="12.75">
      <c r="B7" s="18"/>
      <c r="C7" s="515"/>
      <c r="D7" s="515"/>
      <c r="E7" s="515"/>
      <c r="F7" s="515"/>
      <c r="G7" s="515"/>
      <c r="H7" s="515"/>
      <c r="I7" s="515"/>
    </row>
    <row r="8" spans="2:9" ht="12.75">
      <c r="B8" s="18"/>
      <c r="C8" s="515"/>
      <c r="D8" s="515"/>
      <c r="E8" s="515"/>
      <c r="F8" s="515"/>
      <c r="G8" s="515"/>
      <c r="H8" s="515"/>
      <c r="I8" s="515"/>
    </row>
    <row r="9" spans="2:9" ht="12.75">
      <c r="B9" s="18"/>
      <c r="C9" s="515"/>
      <c r="D9" s="515"/>
      <c r="E9" s="515"/>
      <c r="F9" s="515"/>
      <c r="G9" s="515"/>
      <c r="H9" s="515"/>
      <c r="I9" s="515"/>
    </row>
    <row r="10" spans="2:9" ht="12.75">
      <c r="B10" s="18"/>
      <c r="C10" s="515"/>
      <c r="D10" s="515"/>
      <c r="E10" s="515"/>
      <c r="F10" s="515"/>
      <c r="G10" s="515"/>
      <c r="H10" s="515"/>
      <c r="I10" s="515"/>
    </row>
    <row r="11" spans="2:9" ht="12.75">
      <c r="B11" s="18"/>
      <c r="C11" s="515"/>
      <c r="D11" s="515"/>
      <c r="E11" s="515"/>
      <c r="F11" s="515"/>
      <c r="G11" s="515"/>
      <c r="H11" s="515"/>
      <c r="I11" s="515"/>
    </row>
    <row r="12" spans="2:9" ht="12.75">
      <c r="B12" s="18"/>
      <c r="C12" s="515"/>
      <c r="D12" s="515"/>
      <c r="E12" s="515"/>
      <c r="F12" s="515"/>
      <c r="G12" s="515"/>
      <c r="H12" s="515"/>
      <c r="I12" s="515"/>
    </row>
    <row r="13" spans="2:9" ht="12.75">
      <c r="B13" s="18"/>
      <c r="C13" s="515"/>
      <c r="D13" s="515"/>
      <c r="E13" s="515"/>
      <c r="F13" s="515"/>
      <c r="G13" s="515"/>
      <c r="H13" s="515"/>
      <c r="I13" s="515"/>
    </row>
    <row r="14" spans="2:9" ht="26.25">
      <c r="B14" s="540" t="s">
        <v>212</v>
      </c>
      <c r="C14" s="541">
        <v>0</v>
      </c>
      <c r="D14" s="541">
        <v>0</v>
      </c>
      <c r="E14" s="541">
        <v>0</v>
      </c>
      <c r="F14" s="541">
        <v>0</v>
      </c>
      <c r="G14" s="541">
        <v>0</v>
      </c>
      <c r="H14" s="541">
        <v>0</v>
      </c>
      <c r="I14" s="541">
        <v>0</v>
      </c>
    </row>
    <row r="15" spans="6:8" ht="15">
      <c r="F15" s="459"/>
      <c r="G15" s="459"/>
      <c r="H15" s="45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P110"/>
  <sheetViews>
    <sheetView view="pageBreakPreview" zoomScaleSheetLayoutView="100" zoomScalePageLayoutView="0" workbookViewId="0" topLeftCell="A22">
      <selection activeCell="C4" sqref="C4:L43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36.7109375" style="1" customWidth="1"/>
    <col min="4" max="4" width="0.42578125" style="1" customWidth="1"/>
    <col min="5" max="5" width="9.28125" style="543" customWidth="1"/>
    <col min="6" max="6" width="11.00390625" style="1" customWidth="1"/>
    <col min="7" max="7" width="0.9921875" style="1" customWidth="1"/>
    <col min="8" max="8" width="11.00390625" style="1" customWidth="1"/>
    <col min="9" max="9" width="1.1484375" style="1" customWidth="1"/>
    <col min="10" max="10" width="12.7109375" style="1" customWidth="1"/>
    <col min="11" max="11" width="2.140625" style="1" customWidth="1"/>
    <col min="12" max="12" width="13.57421875" style="1" customWidth="1"/>
    <col min="13" max="13" width="1.421875" style="1" customWidth="1"/>
    <col min="14" max="14" width="33.57421875" style="1" bestFit="1" customWidth="1"/>
    <col min="15" max="16384" width="9.140625" style="1" customWidth="1"/>
  </cols>
  <sheetData>
    <row r="2" spans="2:10" ht="12.75">
      <c r="B2" s="475">
        <v>24</v>
      </c>
      <c r="C2" s="748" t="s">
        <v>475</v>
      </c>
      <c r="D2" s="748"/>
      <c r="E2" s="748"/>
      <c r="F2" s="748"/>
      <c r="G2" s="748"/>
      <c r="H2" s="748"/>
      <c r="I2" s="748"/>
      <c r="J2" s="748"/>
    </row>
    <row r="4" spans="3:13" ht="53.25" thickBot="1">
      <c r="C4" s="287"/>
      <c r="D4" s="289"/>
      <c r="F4" s="544" t="s">
        <v>199</v>
      </c>
      <c r="G4" s="545"/>
      <c r="H4" s="544" t="s">
        <v>198</v>
      </c>
      <c r="I4" s="545"/>
      <c r="J4" s="544" t="s">
        <v>292</v>
      </c>
      <c r="L4" s="546" t="s">
        <v>461</v>
      </c>
      <c r="M4" s="547"/>
    </row>
    <row r="5" spans="3:10" ht="12.75">
      <c r="C5" s="542" t="s">
        <v>293</v>
      </c>
      <c r="D5" s="289"/>
      <c r="F5" s="548"/>
      <c r="G5" s="549"/>
      <c r="H5" s="549"/>
      <c r="I5" s="549"/>
      <c r="J5" s="549"/>
    </row>
    <row r="6" spans="3:14" ht="12.75">
      <c r="C6" s="287"/>
      <c r="D6" s="289"/>
      <c r="F6" s="548"/>
      <c r="G6" s="549"/>
      <c r="H6" s="549"/>
      <c r="I6" s="549"/>
      <c r="J6" s="549"/>
      <c r="N6" s="341" t="s">
        <v>280</v>
      </c>
    </row>
    <row r="7" spans="3:14" ht="12.75">
      <c r="C7" s="321" t="s">
        <v>294</v>
      </c>
      <c r="D7" s="289"/>
      <c r="F7" s="548"/>
      <c r="G7" s="549"/>
      <c r="H7" s="549"/>
      <c r="I7" s="549"/>
      <c r="J7" s="549"/>
      <c r="N7" s="341" t="s">
        <v>399</v>
      </c>
    </row>
    <row r="8" spans="3:13" ht="12.75">
      <c r="C8" s="287"/>
      <c r="D8" s="289"/>
      <c r="E8" s="543" t="str">
        <f>'Фин Pазх и прих'!F3</f>
        <v>2020г.</v>
      </c>
      <c r="F8" s="290">
        <v>0</v>
      </c>
      <c r="G8" s="550">
        <v>0</v>
      </c>
      <c r="H8" s="550">
        <v>0</v>
      </c>
      <c r="I8" s="550"/>
      <c r="J8" s="550">
        <v>0</v>
      </c>
      <c r="K8" s="292"/>
      <c r="L8" s="292">
        <v>0</v>
      </c>
      <c r="M8" s="292"/>
    </row>
    <row r="9" spans="3:13" ht="12.75">
      <c r="C9" s="287"/>
      <c r="D9" s="289"/>
      <c r="E9" s="543" t="str">
        <f>'Фин Pазх и прих'!H3</f>
        <v>2019 г.</v>
      </c>
      <c r="F9" s="290">
        <v>0</v>
      </c>
      <c r="G9" s="550"/>
      <c r="H9" s="550">
        <v>0</v>
      </c>
      <c r="I9" s="550"/>
      <c r="J9" s="550">
        <v>0</v>
      </c>
      <c r="K9" s="292"/>
      <c r="L9" s="292">
        <v>0</v>
      </c>
      <c r="M9" s="292"/>
    </row>
    <row r="10" spans="3:13" ht="12.75">
      <c r="C10" s="287"/>
      <c r="D10" s="289"/>
      <c r="F10" s="551"/>
      <c r="G10" s="552"/>
      <c r="H10" s="552"/>
      <c r="I10" s="552"/>
      <c r="J10" s="552"/>
      <c r="K10" s="292"/>
      <c r="L10" s="292"/>
      <c r="M10" s="292"/>
    </row>
    <row r="11" spans="3:13" ht="12.75">
      <c r="C11" s="553" t="s">
        <v>460</v>
      </c>
      <c r="D11" s="289"/>
      <c r="F11" s="551"/>
      <c r="G11" s="552"/>
      <c r="H11" s="552"/>
      <c r="I11" s="552"/>
      <c r="J11" s="552"/>
      <c r="K11" s="292"/>
      <c r="L11" s="292"/>
      <c r="M11" s="292"/>
    </row>
    <row r="12" spans="3:13" ht="12.75">
      <c r="C12" s="287"/>
      <c r="D12" s="289"/>
      <c r="E12" s="543" t="str">
        <f>E8</f>
        <v>2020г.</v>
      </c>
      <c r="F12" s="290">
        <v>0</v>
      </c>
      <c r="G12" s="550"/>
      <c r="H12" s="550">
        <v>0</v>
      </c>
      <c r="I12" s="550"/>
      <c r="J12" s="550">
        <v>0</v>
      </c>
      <c r="K12" s="292"/>
      <c r="L12" s="292">
        <v>0</v>
      </c>
      <c r="M12" s="292"/>
    </row>
    <row r="13" spans="3:13" ht="12.75">
      <c r="C13" s="287"/>
      <c r="D13" s="289"/>
      <c r="E13" s="543" t="str">
        <f>E9</f>
        <v>2019 г.</v>
      </c>
      <c r="F13" s="290">
        <v>0</v>
      </c>
      <c r="G13" s="550"/>
      <c r="H13" s="550">
        <v>0</v>
      </c>
      <c r="I13" s="550">
        <v>0</v>
      </c>
      <c r="J13" s="550">
        <v>0</v>
      </c>
      <c r="K13" s="292"/>
      <c r="L13" s="292">
        <v>0</v>
      </c>
      <c r="M13" s="292"/>
    </row>
    <row r="14" spans="3:16" ht="13.5">
      <c r="C14" s="287"/>
      <c r="D14" s="289"/>
      <c r="F14" s="551"/>
      <c r="G14" s="552"/>
      <c r="H14" s="552"/>
      <c r="I14" s="552"/>
      <c r="J14" s="552"/>
      <c r="K14" s="292"/>
      <c r="L14" s="292"/>
      <c r="M14" s="292"/>
      <c r="N14" s="30"/>
      <c r="O14" s="99"/>
      <c r="P14" s="99"/>
    </row>
    <row r="15" spans="3:16" ht="13.5">
      <c r="C15" s="321" t="s">
        <v>295</v>
      </c>
      <c r="D15" s="289"/>
      <c r="F15" s="551"/>
      <c r="G15" s="552"/>
      <c r="H15" s="552"/>
      <c r="I15" s="552"/>
      <c r="J15" s="552"/>
      <c r="K15" s="292"/>
      <c r="L15" s="292"/>
      <c r="M15" s="292"/>
      <c r="N15" s="30"/>
      <c r="O15" s="99"/>
      <c r="P15" s="99"/>
    </row>
    <row r="16" spans="3:16" ht="13.5">
      <c r="C16" s="502"/>
      <c r="D16" s="289"/>
      <c r="E16" s="543" t="str">
        <f>E12</f>
        <v>2020г.</v>
      </c>
      <c r="F16" s="290">
        <v>0</v>
      </c>
      <c r="G16" s="550"/>
      <c r="H16" s="550">
        <v>0</v>
      </c>
      <c r="I16" s="550"/>
      <c r="J16" s="550">
        <v>0</v>
      </c>
      <c r="K16" s="292"/>
      <c r="L16" s="292">
        <v>0</v>
      </c>
      <c r="M16" s="292"/>
      <c r="N16" s="30"/>
      <c r="O16" s="106"/>
      <c r="P16" s="106"/>
    </row>
    <row r="17" spans="3:16" ht="13.5">
      <c r="C17" s="502"/>
      <c r="D17" s="289"/>
      <c r="E17" s="543" t="str">
        <f>E13</f>
        <v>2019 г.</v>
      </c>
      <c r="F17" s="290">
        <v>0</v>
      </c>
      <c r="G17" s="550"/>
      <c r="H17" s="550">
        <v>0</v>
      </c>
      <c r="I17" s="550"/>
      <c r="J17" s="550">
        <v>0</v>
      </c>
      <c r="K17" s="292"/>
      <c r="L17" s="292">
        <v>0</v>
      </c>
      <c r="M17" s="292"/>
      <c r="N17" s="30"/>
      <c r="O17" s="106"/>
      <c r="P17" s="106"/>
    </row>
    <row r="18" spans="3:13" ht="12.75">
      <c r="C18" s="502"/>
      <c r="D18" s="289"/>
      <c r="E18" s="543" t="str">
        <f>$E$16</f>
        <v>2020г.</v>
      </c>
      <c r="F18" s="290">
        <v>0</v>
      </c>
      <c r="G18" s="550"/>
      <c r="H18" s="550">
        <v>0</v>
      </c>
      <c r="I18" s="550"/>
      <c r="J18" s="550">
        <v>0</v>
      </c>
      <c r="K18" s="292"/>
      <c r="L18" s="292">
        <v>0</v>
      </c>
      <c r="M18" s="292"/>
    </row>
    <row r="19" spans="3:13" ht="12.75">
      <c r="C19" s="502"/>
      <c r="D19" s="289"/>
      <c r="E19" s="543" t="str">
        <f>$E$17</f>
        <v>2019 г.</v>
      </c>
      <c r="F19" s="290">
        <v>0</v>
      </c>
      <c r="G19" s="550"/>
      <c r="H19" s="550">
        <v>0</v>
      </c>
      <c r="I19" s="550"/>
      <c r="J19" s="550">
        <v>0</v>
      </c>
      <c r="K19" s="292"/>
      <c r="L19" s="292">
        <v>0</v>
      </c>
      <c r="M19" s="292"/>
    </row>
    <row r="20" spans="3:13" ht="12.75">
      <c r="C20" s="287"/>
      <c r="D20" s="289"/>
      <c r="F20" s="551"/>
      <c r="G20" s="552"/>
      <c r="H20" s="552"/>
      <c r="I20" s="552"/>
      <c r="J20" s="552"/>
      <c r="K20" s="292"/>
      <c r="L20" s="292"/>
      <c r="M20" s="292"/>
    </row>
    <row r="21" spans="3:13" ht="12.75">
      <c r="C21" s="321" t="s">
        <v>296</v>
      </c>
      <c r="D21" s="289"/>
      <c r="F21" s="551"/>
      <c r="G21" s="552"/>
      <c r="H21" s="552"/>
      <c r="I21" s="552"/>
      <c r="J21" s="552"/>
      <c r="K21" s="292"/>
      <c r="L21" s="292"/>
      <c r="M21" s="292"/>
    </row>
    <row r="22" spans="3:13" ht="12.75">
      <c r="C22" s="518"/>
      <c r="D22" s="289"/>
      <c r="E22" s="543" t="str">
        <f>$E$16</f>
        <v>2020г.</v>
      </c>
      <c r="F22" s="290">
        <v>0</v>
      </c>
      <c r="G22" s="550"/>
      <c r="H22" s="550">
        <v>0</v>
      </c>
      <c r="I22" s="550"/>
      <c r="J22" s="550">
        <v>0</v>
      </c>
      <c r="K22" s="292"/>
      <c r="L22" s="292">
        <v>0</v>
      </c>
      <c r="M22" s="292"/>
    </row>
    <row r="23" spans="3:13" ht="12.75">
      <c r="C23" s="518"/>
      <c r="D23" s="289"/>
      <c r="E23" s="543" t="str">
        <f>$E$17</f>
        <v>2019 г.</v>
      </c>
      <c r="F23" s="290">
        <v>0</v>
      </c>
      <c r="G23" s="550"/>
      <c r="H23" s="550">
        <v>0</v>
      </c>
      <c r="I23" s="550"/>
      <c r="J23" s="550">
        <v>0</v>
      </c>
      <c r="K23" s="292"/>
      <c r="L23" s="292">
        <v>0</v>
      </c>
      <c r="M23" s="292"/>
    </row>
    <row r="24" spans="3:13" ht="12.75">
      <c r="C24" s="518"/>
      <c r="D24" s="289"/>
      <c r="E24" s="543" t="str">
        <f>$E$16</f>
        <v>2020г.</v>
      </c>
      <c r="F24" s="290">
        <v>0</v>
      </c>
      <c r="G24" s="550"/>
      <c r="H24" s="550">
        <v>0</v>
      </c>
      <c r="I24" s="550"/>
      <c r="J24" s="550">
        <v>0</v>
      </c>
      <c r="K24" s="292"/>
      <c r="L24" s="292">
        <v>0</v>
      </c>
      <c r="M24" s="292"/>
    </row>
    <row r="25" spans="3:13" ht="12.75">
      <c r="C25" s="518"/>
      <c r="D25" s="289"/>
      <c r="E25" s="543" t="str">
        <f>$E$17</f>
        <v>2019 г.</v>
      </c>
      <c r="F25" s="290">
        <v>0</v>
      </c>
      <c r="G25" s="550"/>
      <c r="H25" s="550">
        <v>0</v>
      </c>
      <c r="I25" s="550"/>
      <c r="J25" s="550">
        <v>0</v>
      </c>
      <c r="K25" s="292"/>
      <c r="L25" s="292">
        <v>0</v>
      </c>
      <c r="M25" s="292"/>
    </row>
    <row r="26" spans="3:13" ht="12.75">
      <c r="C26" s="554"/>
      <c r="D26" s="289"/>
      <c r="F26" s="551"/>
      <c r="G26" s="552"/>
      <c r="H26" s="552"/>
      <c r="I26" s="552"/>
      <c r="J26" s="555"/>
      <c r="K26" s="292"/>
      <c r="L26" s="292"/>
      <c r="M26" s="292"/>
    </row>
    <row r="27" spans="3:13" ht="13.5" thickBot="1">
      <c r="C27" s="554"/>
      <c r="D27" s="289"/>
      <c r="E27" s="556" t="str">
        <f>E24</f>
        <v>2020г.</v>
      </c>
      <c r="F27" s="551"/>
      <c r="G27" s="552"/>
      <c r="H27" s="552"/>
      <c r="I27" s="552"/>
      <c r="J27" s="519">
        <f>J8+J12+J16+J18+J22+J24</f>
        <v>0</v>
      </c>
      <c r="K27" s="292"/>
      <c r="L27" s="519">
        <f>L8+L12+L16+L18+L22+L24</f>
        <v>0</v>
      </c>
      <c r="M27" s="521"/>
    </row>
    <row r="28" spans="3:13" ht="14.25" thickBot="1" thickTop="1">
      <c r="C28" s="554"/>
      <c r="D28" s="289"/>
      <c r="E28" s="556" t="str">
        <f>E25</f>
        <v>2019 г.</v>
      </c>
      <c r="F28" s="551"/>
      <c r="G28" s="552"/>
      <c r="H28" s="552"/>
      <c r="I28" s="552"/>
      <c r="J28" s="519">
        <f>J9+J13+J17+J19+J23+J25</f>
        <v>0</v>
      </c>
      <c r="K28" s="292"/>
      <c r="L28" s="519">
        <f>L9+L13+L17+L19+L23+L25</f>
        <v>0</v>
      </c>
      <c r="M28" s="521"/>
    </row>
    <row r="29" spans="6:13" ht="13.5" thickTop="1">
      <c r="F29" s="292"/>
      <c r="G29" s="292"/>
      <c r="H29" s="292"/>
      <c r="I29" s="292"/>
      <c r="J29" s="292"/>
      <c r="K29" s="292"/>
      <c r="L29" s="292"/>
      <c r="M29" s="292"/>
    </row>
    <row r="30" spans="6:13" ht="12.75">
      <c r="F30" s="292"/>
      <c r="G30" s="292"/>
      <c r="H30" s="292"/>
      <c r="I30" s="292"/>
      <c r="J30" s="292"/>
      <c r="K30" s="292"/>
      <c r="L30" s="292"/>
      <c r="M30" s="292"/>
    </row>
    <row r="31" spans="3:13" ht="53.25" thickBot="1">
      <c r="C31" s="287"/>
      <c r="D31" s="289"/>
      <c r="F31" s="557" t="s">
        <v>266</v>
      </c>
      <c r="G31" s="558"/>
      <c r="H31" s="557" t="s">
        <v>297</v>
      </c>
      <c r="I31" s="558"/>
      <c r="J31" s="557" t="s">
        <v>292</v>
      </c>
      <c r="K31" s="292"/>
      <c r="L31" s="559" t="s">
        <v>461</v>
      </c>
      <c r="M31" s="560"/>
    </row>
    <row r="32" spans="3:13" ht="12.75">
      <c r="C32" s="282" t="s">
        <v>298</v>
      </c>
      <c r="D32" s="289"/>
      <c r="F32" s="290"/>
      <c r="G32" s="550"/>
      <c r="H32" s="550"/>
      <c r="I32" s="550"/>
      <c r="J32" s="550"/>
      <c r="K32" s="292"/>
      <c r="L32" s="292"/>
      <c r="M32" s="292"/>
    </row>
    <row r="33" spans="3:13" ht="6" customHeight="1">
      <c r="C33" s="287"/>
      <c r="D33" s="289"/>
      <c r="F33" s="290"/>
      <c r="G33" s="550"/>
      <c r="H33" s="550"/>
      <c r="I33" s="550"/>
      <c r="J33" s="550"/>
      <c r="K33" s="292"/>
      <c r="L33" s="292"/>
      <c r="M33" s="292"/>
    </row>
    <row r="34" spans="3:13" ht="12.75">
      <c r="C34" s="321" t="s">
        <v>295</v>
      </c>
      <c r="D34" s="289"/>
      <c r="F34" s="290"/>
      <c r="G34" s="550"/>
      <c r="H34" s="550"/>
      <c r="I34" s="550"/>
      <c r="J34" s="550"/>
      <c r="K34" s="292"/>
      <c r="L34" s="292"/>
      <c r="M34" s="292"/>
    </row>
    <row r="35" spans="3:13" ht="12.75">
      <c r="C35" s="502"/>
      <c r="D35" s="289"/>
      <c r="E35" s="543" t="str">
        <f>$E$16</f>
        <v>2020г.</v>
      </c>
      <c r="F35" s="290">
        <v>0</v>
      </c>
      <c r="G35" s="550"/>
      <c r="H35" s="550">
        <v>0</v>
      </c>
      <c r="I35" s="550"/>
      <c r="J35" s="550">
        <v>0</v>
      </c>
      <c r="K35" s="292"/>
      <c r="L35" s="292">
        <v>0</v>
      </c>
      <c r="M35" s="292"/>
    </row>
    <row r="36" spans="3:13" ht="12.75">
      <c r="C36" s="502"/>
      <c r="D36" s="289"/>
      <c r="E36" s="543" t="str">
        <f>$E$17</f>
        <v>2019 г.</v>
      </c>
      <c r="F36" s="290">
        <v>0</v>
      </c>
      <c r="G36" s="550"/>
      <c r="H36" s="550">
        <v>0</v>
      </c>
      <c r="I36" s="550"/>
      <c r="J36" s="550">
        <v>0</v>
      </c>
      <c r="K36" s="292"/>
      <c r="L36" s="292">
        <v>0</v>
      </c>
      <c r="M36" s="292"/>
    </row>
    <row r="37" spans="3:13" ht="7.5" customHeight="1">
      <c r="C37" s="287"/>
      <c r="D37" s="289"/>
      <c r="F37" s="290"/>
      <c r="G37" s="550"/>
      <c r="H37" s="550"/>
      <c r="I37" s="550"/>
      <c r="J37" s="550"/>
      <c r="K37" s="292"/>
      <c r="L37" s="292"/>
      <c r="M37" s="292"/>
    </row>
    <row r="38" spans="3:13" ht="12.75">
      <c r="C38" s="321" t="s">
        <v>296</v>
      </c>
      <c r="D38" s="289"/>
      <c r="F38" s="290"/>
      <c r="G38" s="550"/>
      <c r="H38" s="550"/>
      <c r="I38" s="550"/>
      <c r="J38" s="550"/>
      <c r="K38" s="292"/>
      <c r="L38" s="292"/>
      <c r="M38" s="292"/>
    </row>
    <row r="39" spans="3:13" ht="12.75">
      <c r="C39" s="287"/>
      <c r="D39" s="289"/>
      <c r="E39" s="543" t="str">
        <f>$E$16</f>
        <v>2020г.</v>
      </c>
      <c r="F39" s="561">
        <v>0</v>
      </c>
      <c r="G39" s="550"/>
      <c r="H39" s="550">
        <v>0</v>
      </c>
      <c r="I39" s="550"/>
      <c r="J39" s="550">
        <v>0</v>
      </c>
      <c r="K39" s="292"/>
      <c r="L39" s="292">
        <v>0</v>
      </c>
      <c r="M39" s="292"/>
    </row>
    <row r="40" spans="3:13" ht="12.75">
      <c r="C40" s="287"/>
      <c r="D40" s="289"/>
      <c r="E40" s="543" t="str">
        <f>$E$17</f>
        <v>2019 г.</v>
      </c>
      <c r="F40" s="290">
        <v>0</v>
      </c>
      <c r="G40" s="550"/>
      <c r="H40" s="550">
        <v>0</v>
      </c>
      <c r="I40" s="550"/>
      <c r="J40" s="550">
        <v>0</v>
      </c>
      <c r="K40" s="292"/>
      <c r="L40" s="292">
        <v>0</v>
      </c>
      <c r="M40" s="292"/>
    </row>
    <row r="41" spans="3:13" ht="6.75" customHeight="1">
      <c r="C41" s="554"/>
      <c r="D41" s="289"/>
      <c r="F41" s="290"/>
      <c r="G41" s="550"/>
      <c r="H41" s="550"/>
      <c r="I41" s="550"/>
      <c r="J41" s="516"/>
      <c r="K41" s="292"/>
      <c r="L41" s="292"/>
      <c r="M41" s="292"/>
    </row>
    <row r="42" spans="3:13" s="475" customFormat="1" ht="13.5" thickBot="1">
      <c r="C42" s="562"/>
      <c r="D42" s="563"/>
      <c r="E42" s="556" t="str">
        <f>E39</f>
        <v>2020г.</v>
      </c>
      <c r="F42" s="564"/>
      <c r="G42" s="565"/>
      <c r="H42" s="565"/>
      <c r="I42" s="565"/>
      <c r="J42" s="519">
        <f>SUM(J35+J39)</f>
        <v>0</v>
      </c>
      <c r="K42" s="329"/>
      <c r="L42" s="519">
        <f>SUM(L35+L39)</f>
        <v>0</v>
      </c>
      <c r="M42" s="521"/>
    </row>
    <row r="43" spans="3:13" s="475" customFormat="1" ht="14.25" thickBot="1" thickTop="1">
      <c r="C43" s="562"/>
      <c r="D43" s="563"/>
      <c r="E43" s="556" t="str">
        <f>E40</f>
        <v>2019 г.</v>
      </c>
      <c r="F43" s="564"/>
      <c r="G43" s="565"/>
      <c r="H43" s="565"/>
      <c r="I43" s="565"/>
      <c r="J43" s="519">
        <f>SUM(J36+J40)</f>
        <v>0</v>
      </c>
      <c r="K43" s="329"/>
      <c r="L43" s="519">
        <f>SUM(L36+L40)</f>
        <v>0</v>
      </c>
      <c r="M43" s="521"/>
    </row>
    <row r="44" spans="6:13" ht="13.5" thickTop="1">
      <c r="F44" s="292"/>
      <c r="G44" s="292"/>
      <c r="H44" s="292"/>
      <c r="I44" s="292"/>
      <c r="J44" s="292"/>
      <c r="K44" s="292"/>
      <c r="L44" s="292"/>
      <c r="M44" s="292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9" s="156" customFormat="1" ht="13.5">
      <c r="E69" s="566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10" s="156" customFormat="1" ht="13.5">
      <c r="E110" s="566"/>
    </row>
  </sheetData>
  <sheetProtection/>
  <mergeCells count="1">
    <mergeCell ref="C2:J2"/>
  </mergeCells>
  <hyperlinks>
    <hyperlink ref="N6" location="ОПР!Print_Area" display="Отчет за доходите"/>
    <hyperlink ref="N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78" r:id="rId1"/>
  <ignoredErrors>
    <ignoredError sqref="E23:E24 E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tabSelected="1" view="pageBreakPreview" zoomScale="110" zoomScaleSheetLayoutView="110" zoomScalePageLayoutView="0" workbookViewId="0" topLeftCell="A1">
      <selection activeCell="B3" sqref="B3:F9"/>
    </sheetView>
  </sheetViews>
  <sheetFormatPr defaultColWidth="9.140625" defaultRowHeight="12.75"/>
  <cols>
    <col min="1" max="1" width="6.00390625" style="1" customWidth="1"/>
    <col min="2" max="2" width="25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4.57421875" style="1" customWidth="1"/>
    <col min="8" max="8" width="33.57421875" style="1" bestFit="1" customWidth="1"/>
    <col min="9" max="16384" width="9.140625" style="1" customWidth="1"/>
  </cols>
  <sheetData>
    <row r="1" spans="1:6" ht="13.5">
      <c r="A1" s="479">
        <v>24</v>
      </c>
      <c r="B1" s="737" t="s">
        <v>108</v>
      </c>
      <c r="C1" s="737"/>
      <c r="D1" s="737"/>
      <c r="E1" s="737"/>
      <c r="F1" s="737"/>
    </row>
    <row r="3" spans="2:6" ht="12.75">
      <c r="B3" s="749"/>
      <c r="C3" s="750"/>
      <c r="D3" s="567"/>
      <c r="E3" s="751"/>
      <c r="F3" s="567"/>
    </row>
    <row r="4" spans="2:6" ht="12.75">
      <c r="B4" s="749"/>
      <c r="C4" s="750"/>
      <c r="D4" s="569" t="s">
        <v>495</v>
      </c>
      <c r="E4" s="751"/>
      <c r="F4" s="569" t="str">
        <f>'Свързани лица'!E9</f>
        <v>2019 г.</v>
      </c>
    </row>
    <row r="5" spans="2:8" ht="12.75">
      <c r="B5" s="287"/>
      <c r="C5" s="289"/>
      <c r="D5" s="548"/>
      <c r="E5" s="548"/>
      <c r="F5" s="570"/>
      <c r="H5" s="341" t="s">
        <v>280</v>
      </c>
    </row>
    <row r="6" spans="2:8" ht="12.75">
      <c r="B6" s="554" t="s">
        <v>289</v>
      </c>
      <c r="C6" s="289"/>
      <c r="D6" s="548">
        <v>68</v>
      </c>
      <c r="E6" s="548"/>
      <c r="F6" s="548">
        <v>74</v>
      </c>
      <c r="H6" s="341" t="s">
        <v>399</v>
      </c>
    </row>
    <row r="7" spans="2:6" ht="12.75">
      <c r="B7" s="554" t="s">
        <v>290</v>
      </c>
      <c r="C7" s="289"/>
      <c r="D7" s="548">
        <v>0</v>
      </c>
      <c r="E7" s="548"/>
      <c r="F7" s="548">
        <v>0</v>
      </c>
    </row>
    <row r="8" spans="2:6" ht="12.75">
      <c r="B8" s="554" t="s">
        <v>291</v>
      </c>
      <c r="C8" s="289"/>
      <c r="D8" s="548">
        <v>0</v>
      </c>
      <c r="E8" s="548"/>
      <c r="F8" s="548">
        <v>0</v>
      </c>
    </row>
    <row r="9" spans="2:6" ht="13.5" thickBot="1">
      <c r="B9" s="287"/>
      <c r="C9" s="563"/>
      <c r="D9" s="571">
        <f>SUM(D6:D8)</f>
        <v>68</v>
      </c>
      <c r="E9" s="548"/>
      <c r="F9" s="571">
        <f>SUM(F6:F8)</f>
        <v>74</v>
      </c>
    </row>
    <row r="10" spans="2:12" ht="15" thickBot="1" thickTop="1">
      <c r="B10" s="287"/>
      <c r="C10" s="289"/>
      <c r="D10" s="572"/>
      <c r="E10" s="573"/>
      <c r="F10" s="572"/>
      <c r="J10" s="34"/>
      <c r="K10" s="43"/>
      <c r="L10" s="34"/>
    </row>
    <row r="11" ht="13.5" thickTop="1"/>
    <row r="22" ht="12" customHeight="1"/>
  </sheetData>
  <sheetProtection/>
  <mergeCells count="4">
    <mergeCell ref="B3:B4"/>
    <mergeCell ref="C3:C4"/>
    <mergeCell ref="E3:E4"/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110" zoomScaleSheetLayoutView="110" zoomScalePageLayoutView="0" workbookViewId="0" topLeftCell="A1">
      <selection activeCell="F3" sqref="F3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9.140625" style="1" customWidth="1"/>
    <col min="8" max="8" width="33.57421875" style="1" bestFit="1" customWidth="1"/>
    <col min="9" max="16384" width="9.140625" style="1" customWidth="1"/>
  </cols>
  <sheetData>
    <row r="1" spans="1:6" ht="13.5">
      <c r="A1" s="479">
        <v>25</v>
      </c>
      <c r="B1" s="737" t="s">
        <v>370</v>
      </c>
      <c r="C1" s="737"/>
      <c r="D1" s="737"/>
      <c r="E1" s="737"/>
      <c r="F1" s="737"/>
    </row>
    <row r="3" spans="4:6" ht="12.75">
      <c r="D3" s="284" t="str">
        <f>'Доходи ръководство'!D4</f>
        <v>2020 г.</v>
      </c>
      <c r="E3" s="548"/>
      <c r="F3" s="284" t="str">
        <f>'Доходи ръководство'!F4</f>
        <v>2019 г.</v>
      </c>
    </row>
    <row r="4" spans="4:6" ht="12.75">
      <c r="D4" s="98"/>
      <c r="F4" s="98"/>
    </row>
    <row r="5" spans="2:8" ht="39">
      <c r="B5" s="79" t="s">
        <v>462</v>
      </c>
      <c r="D5" s="292">
        <v>-1110</v>
      </c>
      <c r="E5" s="292"/>
      <c r="F5" s="292">
        <v>625</v>
      </c>
      <c r="H5" s="341" t="s">
        <v>280</v>
      </c>
    </row>
    <row r="6" spans="2:8" ht="12.75">
      <c r="B6" s="1" t="s">
        <v>392</v>
      </c>
      <c r="D6" s="292">
        <v>536562</v>
      </c>
      <c r="F6" s="292">
        <v>536562</v>
      </c>
      <c r="H6" s="341" t="s">
        <v>399</v>
      </c>
    </row>
    <row r="7" spans="2:6" ht="12.75">
      <c r="B7" s="554"/>
      <c r="C7" s="289"/>
      <c r="D7" s="548"/>
      <c r="E7" s="548"/>
      <c r="F7" s="548"/>
    </row>
    <row r="8" spans="2:6" ht="13.5" thickBot="1">
      <c r="B8" s="287"/>
      <c r="C8" s="563"/>
      <c r="D8" s="574">
        <f>D5*1000/D6</f>
        <v>-2.06872644726984</v>
      </c>
      <c r="E8" s="548"/>
      <c r="F8" s="574">
        <f>F5*1000/F6</f>
        <v>1.1648234500393244</v>
      </c>
    </row>
    <row r="9" spans="2:12" ht="15" thickBot="1" thickTop="1">
      <c r="B9" s="287"/>
      <c r="C9" s="289"/>
      <c r="D9" s="572"/>
      <c r="E9" s="573"/>
      <c r="F9" s="572"/>
      <c r="J9" s="34"/>
      <c r="K9" s="43"/>
      <c r="L9" s="34"/>
    </row>
    <row r="10" ht="13.5" thickTop="1"/>
    <row r="22" ht="12" customHeight="1"/>
  </sheetData>
  <sheetProtection/>
  <mergeCells count="1"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2" width="9.140625" style="1" customWidth="1"/>
    <col min="3" max="3" width="9.8515625" style="1" bestFit="1" customWidth="1"/>
    <col min="4" max="6" width="9.28125" style="1" bestFit="1" customWidth="1"/>
    <col min="7" max="7" width="9.8515625" style="1" customWidth="1"/>
    <col min="8" max="9" width="9.28125" style="1" bestFit="1" customWidth="1"/>
    <col min="10" max="16384" width="9.140625" style="1" customWidth="1"/>
  </cols>
  <sheetData>
    <row r="3" ht="12.75">
      <c r="B3" s="575" t="s">
        <v>71</v>
      </c>
    </row>
    <row r="6" ht="12.75">
      <c r="A6" s="1" t="s">
        <v>72</v>
      </c>
    </row>
    <row r="8" spans="1:6" ht="12.75">
      <c r="A8" s="1" t="s">
        <v>73</v>
      </c>
      <c r="B8" s="1" t="s">
        <v>74</v>
      </c>
      <c r="D8" s="18"/>
      <c r="F8" s="576">
        <v>0</v>
      </c>
    </row>
    <row r="9" ht="12.75">
      <c r="A9" s="1" t="s">
        <v>75</v>
      </c>
    </row>
    <row r="11" ht="12.75">
      <c r="A11" s="1" t="s">
        <v>76</v>
      </c>
    </row>
    <row r="12" spans="1:6" ht="12.75">
      <c r="A12" s="1" t="s">
        <v>77</v>
      </c>
      <c r="F12" s="576">
        <v>0</v>
      </c>
    </row>
    <row r="13" spans="1:6" ht="12.75">
      <c r="A13" s="1" t="s">
        <v>78</v>
      </c>
      <c r="F13" s="576"/>
    </row>
    <row r="14" spans="1:6" ht="12.75">
      <c r="A14" s="1" t="s">
        <v>79</v>
      </c>
      <c r="F14" s="576"/>
    </row>
    <row r="15" spans="1:6" ht="12.75">
      <c r="A15" s="1" t="s">
        <v>80</v>
      </c>
      <c r="F15" s="576"/>
    </row>
    <row r="16" spans="1:6" ht="12.75">
      <c r="A16" s="1" t="s">
        <v>81</v>
      </c>
      <c r="F16" s="576"/>
    </row>
    <row r="18" spans="1:6" ht="12.75">
      <c r="A18" s="1" t="s">
        <v>82</v>
      </c>
      <c r="F18" s="576">
        <v>0</v>
      </c>
    </row>
    <row r="24" ht="12.75">
      <c r="A24" s="1" t="s">
        <v>83</v>
      </c>
    </row>
    <row r="26" spans="1:4" ht="12.75">
      <c r="A26" s="1" t="s">
        <v>84</v>
      </c>
      <c r="D26" s="1" t="s">
        <v>85</v>
      </c>
    </row>
    <row r="27" spans="4:7" ht="12.75">
      <c r="D27" s="1" t="s">
        <v>86</v>
      </c>
      <c r="G27" s="577">
        <v>44196</v>
      </c>
    </row>
    <row r="28" spans="7:8" ht="12.75">
      <c r="G28" s="578" t="s">
        <v>87</v>
      </c>
      <c r="H28" s="579"/>
    </row>
    <row r="29" spans="1:9" ht="12.75">
      <c r="A29" s="580"/>
      <c r="B29" s="581"/>
      <c r="C29" s="582"/>
      <c r="D29" s="583" t="s">
        <v>63</v>
      </c>
      <c r="E29" s="583" t="s">
        <v>88</v>
      </c>
      <c r="F29" s="583" t="s">
        <v>89</v>
      </c>
      <c r="G29" s="584" t="s">
        <v>90</v>
      </c>
      <c r="H29" s="584" t="s">
        <v>91</v>
      </c>
      <c r="I29" s="583" t="s">
        <v>92</v>
      </c>
    </row>
    <row r="30" spans="1:9" ht="12.75">
      <c r="A30" s="585"/>
      <c r="B30" s="586"/>
      <c r="C30" s="587"/>
      <c r="D30" s="588" t="s">
        <v>93</v>
      </c>
      <c r="E30" s="588" t="s">
        <v>94</v>
      </c>
      <c r="F30" s="588" t="s">
        <v>95</v>
      </c>
      <c r="G30" s="588" t="s">
        <v>96</v>
      </c>
      <c r="H30" s="588" t="s">
        <v>97</v>
      </c>
      <c r="I30" s="588" t="s">
        <v>98</v>
      </c>
    </row>
    <row r="31" spans="1:9" ht="12.75">
      <c r="A31" s="580" t="s">
        <v>99</v>
      </c>
      <c r="B31" s="428"/>
      <c r="C31" s="589" t="s">
        <v>231</v>
      </c>
      <c r="D31" s="576">
        <v>0</v>
      </c>
      <c r="E31" s="576"/>
      <c r="F31" s="576">
        <v>0</v>
      </c>
      <c r="G31" s="576">
        <v>0</v>
      </c>
      <c r="H31" s="576">
        <v>0</v>
      </c>
      <c r="I31" s="576">
        <v>100</v>
      </c>
    </row>
    <row r="32" spans="1:9" ht="12.75">
      <c r="A32" s="580"/>
      <c r="B32" s="428"/>
      <c r="C32" s="590">
        <v>39270</v>
      </c>
      <c r="D32" s="576">
        <v>0</v>
      </c>
      <c r="E32" s="576"/>
      <c r="F32" s="576">
        <v>0</v>
      </c>
      <c r="G32" s="591">
        <v>0</v>
      </c>
      <c r="H32" s="592">
        <v>0</v>
      </c>
      <c r="I32" s="593">
        <v>174.3835616438356</v>
      </c>
    </row>
    <row r="33" spans="1:9" ht="12.75">
      <c r="A33" s="580"/>
      <c r="B33" s="428"/>
      <c r="C33" s="590">
        <v>39334</v>
      </c>
      <c r="D33" s="576"/>
      <c r="E33" s="576">
        <v>0</v>
      </c>
      <c r="F33" s="576">
        <v>0</v>
      </c>
      <c r="G33" s="593">
        <v>0</v>
      </c>
      <c r="H33" s="592">
        <v>0</v>
      </c>
      <c r="I33" s="593">
        <v>-66.24657534246575</v>
      </c>
    </row>
    <row r="34" spans="1:9" ht="12.75">
      <c r="A34" s="580"/>
      <c r="B34" s="428"/>
      <c r="C34" s="590"/>
      <c r="D34" s="576"/>
      <c r="E34" s="576"/>
      <c r="F34" s="588"/>
      <c r="G34" s="576"/>
      <c r="H34" s="576"/>
      <c r="I34" s="576"/>
    </row>
    <row r="35" spans="1:9" ht="12.75">
      <c r="A35" s="580"/>
      <c r="B35" s="428"/>
      <c r="C35" s="590"/>
      <c r="D35" s="576"/>
      <c r="E35" s="576"/>
      <c r="F35" s="588"/>
      <c r="G35" s="576"/>
      <c r="H35" s="576"/>
      <c r="I35" s="576"/>
    </row>
    <row r="36" spans="1:9" ht="12.75">
      <c r="A36" s="578" t="s">
        <v>100</v>
      </c>
      <c r="B36" s="428"/>
      <c r="C36" s="589" t="s">
        <v>232</v>
      </c>
      <c r="D36" s="576">
        <v>0</v>
      </c>
      <c r="E36" s="576"/>
      <c r="F36" s="588">
        <v>0</v>
      </c>
      <c r="G36" s="576">
        <v>0</v>
      </c>
      <c r="H36" s="576">
        <v>0</v>
      </c>
      <c r="I36" s="576">
        <v>0</v>
      </c>
    </row>
    <row r="37" spans="1:9" ht="12.75">
      <c r="A37" s="1" t="s">
        <v>101</v>
      </c>
      <c r="B37" s="1" t="s">
        <v>102</v>
      </c>
      <c r="I37" s="594">
        <v>208.13698630136986</v>
      </c>
    </row>
    <row r="39" spans="1:9" ht="12.75">
      <c r="A39" s="752" t="s">
        <v>361</v>
      </c>
      <c r="B39" s="752"/>
      <c r="C39" s="752"/>
      <c r="D39" s="752"/>
      <c r="E39" s="752"/>
      <c r="F39" s="752"/>
      <c r="G39" s="752"/>
      <c r="H39" s="752"/>
      <c r="I39" s="752"/>
    </row>
    <row r="40" ht="12.75">
      <c r="A40" s="1" t="s">
        <v>360</v>
      </c>
    </row>
    <row r="42" ht="12.75">
      <c r="A42" s="1" t="s">
        <v>103</v>
      </c>
    </row>
    <row r="44" spans="1:5" ht="12.75">
      <c r="A44" s="1" t="s">
        <v>104</v>
      </c>
      <c r="E44" s="576">
        <v>200</v>
      </c>
    </row>
    <row r="46" spans="1:9" ht="12.75">
      <c r="A46" s="1" t="s">
        <v>105</v>
      </c>
      <c r="E46" s="591">
        <v>208.13698630136986</v>
      </c>
      <c r="G46" s="1" t="s">
        <v>106</v>
      </c>
      <c r="I46" s="595">
        <v>0.9609056206397262</v>
      </c>
    </row>
    <row r="48" spans="5:9" ht="12.75">
      <c r="E48" s="292">
        <v>1040.6849315068494</v>
      </c>
      <c r="I48" s="595">
        <v>0.19218112412794525</v>
      </c>
    </row>
    <row r="49" ht="12.75">
      <c r="E49" s="1">
        <v>100</v>
      </c>
    </row>
    <row r="51" spans="5:9" ht="12.75">
      <c r="E51" s="1">
        <v>500</v>
      </c>
      <c r="I51" s="595">
        <v>0.4</v>
      </c>
    </row>
  </sheetData>
  <sheetProtection/>
  <mergeCells count="1">
    <mergeCell ref="A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278" customWidth="1"/>
    <col min="2" max="2" width="26.7109375" style="278" customWidth="1"/>
    <col min="3" max="3" width="23.28125" style="278" customWidth="1"/>
    <col min="4" max="4" width="13.28125" style="278" customWidth="1"/>
    <col min="5" max="16384" width="9.140625" style="278" customWidth="1"/>
  </cols>
  <sheetData>
    <row r="2" spans="2:6" ht="13.5">
      <c r="B2" s="756" t="s">
        <v>213</v>
      </c>
      <c r="C2" s="756"/>
      <c r="D2" s="756"/>
      <c r="F2" s="596" t="s">
        <v>214</v>
      </c>
    </row>
    <row r="3" spans="2:6" ht="13.5">
      <c r="B3" s="597"/>
      <c r="C3" s="597"/>
      <c r="D3" s="597"/>
      <c r="F3" s="596"/>
    </row>
    <row r="4" spans="2:6" ht="13.5">
      <c r="B4" s="597"/>
      <c r="C4" s="597"/>
      <c r="D4" s="597"/>
      <c r="F4" s="596"/>
    </row>
    <row r="5" spans="2:4" ht="12.75">
      <c r="B5" s="754" t="s">
        <v>215</v>
      </c>
      <c r="C5" s="754"/>
      <c r="D5" s="754"/>
    </row>
    <row r="6" spans="2:9" ht="39">
      <c r="B6" s="598" t="s">
        <v>216</v>
      </c>
      <c r="C6" s="598" t="s">
        <v>217</v>
      </c>
      <c r="D6" s="598" t="s">
        <v>218</v>
      </c>
      <c r="E6" s="599"/>
      <c r="F6" s="755" t="s">
        <v>219</v>
      </c>
      <c r="G6" s="755"/>
      <c r="H6" s="755"/>
      <c r="I6" s="755"/>
    </row>
    <row r="7" spans="2:9" ht="41.25" customHeight="1">
      <c r="B7" s="600"/>
      <c r="C7" s="601"/>
      <c r="D7" s="601"/>
      <c r="F7" s="755" t="s">
        <v>220</v>
      </c>
      <c r="G7" s="755"/>
      <c r="H7" s="755"/>
      <c r="I7" s="755"/>
    </row>
    <row r="8" spans="2:6" ht="12.75">
      <c r="B8" s="601"/>
      <c r="C8" s="601"/>
      <c r="D8" s="601"/>
      <c r="F8" s="278" t="s">
        <v>221</v>
      </c>
    </row>
    <row r="9" spans="2:6" ht="12.75">
      <c r="B9" s="601"/>
      <c r="C9" s="601"/>
      <c r="D9" s="601"/>
      <c r="F9" s="278" t="s">
        <v>222</v>
      </c>
    </row>
    <row r="10" spans="2:6" ht="12.75">
      <c r="B10" s="601"/>
      <c r="C10" s="601"/>
      <c r="D10" s="601"/>
      <c r="F10" s="278" t="s">
        <v>223</v>
      </c>
    </row>
    <row r="11" spans="2:6" ht="12.75">
      <c r="B11" s="601"/>
      <c r="C11" s="601"/>
      <c r="D11" s="601"/>
      <c r="F11" s="278" t="s">
        <v>224</v>
      </c>
    </row>
    <row r="12" spans="2:4" ht="12.75">
      <c r="B12" s="601"/>
      <c r="C12" s="601"/>
      <c r="D12" s="601"/>
    </row>
    <row r="13" spans="2:4" ht="12.75">
      <c r="B13" s="601"/>
      <c r="C13" s="601"/>
      <c r="D13" s="601"/>
    </row>
    <row r="14" spans="2:4" ht="12.75">
      <c r="B14" s="601"/>
      <c r="C14" s="601"/>
      <c r="D14" s="601"/>
    </row>
    <row r="15" spans="2:4" ht="12.75">
      <c r="B15" s="601"/>
      <c r="C15" s="601"/>
      <c r="D15" s="601"/>
    </row>
    <row r="16" spans="2:4" ht="13.5">
      <c r="B16" s="753" t="s">
        <v>225</v>
      </c>
      <c r="C16" s="753"/>
      <c r="D16" s="753"/>
    </row>
    <row r="17" spans="2:4" ht="12.75">
      <c r="B17" s="754" t="s">
        <v>226</v>
      </c>
      <c r="C17" s="754"/>
      <c r="D17" s="754"/>
    </row>
    <row r="18" spans="2:4" ht="39">
      <c r="B18" s="598" t="s">
        <v>216</v>
      </c>
      <c r="C18" s="598" t="s">
        <v>227</v>
      </c>
      <c r="D18" s="598" t="s">
        <v>218</v>
      </c>
    </row>
    <row r="19" spans="2:4" ht="12.75">
      <c r="B19" s="601"/>
      <c r="C19" s="601"/>
      <c r="D19" s="601"/>
    </row>
    <row r="20" spans="2:4" ht="12.75">
      <c r="B20" s="601"/>
      <c r="C20" s="601"/>
      <c r="D20" s="601"/>
    </row>
    <row r="21" spans="2:4" ht="12.75">
      <c r="B21" s="601"/>
      <c r="C21" s="601"/>
      <c r="D21" s="601"/>
    </row>
    <row r="22" spans="2:4" ht="12.75">
      <c r="B22" s="601"/>
      <c r="C22" s="601"/>
      <c r="D22" s="601"/>
    </row>
    <row r="23" spans="2:4" ht="12.75">
      <c r="B23" s="601"/>
      <c r="C23" s="601"/>
      <c r="D23" s="601"/>
    </row>
    <row r="24" spans="2:4" ht="12.75">
      <c r="B24" s="601"/>
      <c r="C24" s="601"/>
      <c r="D24" s="601"/>
    </row>
    <row r="25" spans="2:4" ht="12.75">
      <c r="B25" s="601"/>
      <c r="C25" s="601"/>
      <c r="D25" s="601"/>
    </row>
    <row r="26" spans="2:4" ht="12.75">
      <c r="B26" s="601"/>
      <c r="C26" s="601"/>
      <c r="D26" s="601"/>
    </row>
  </sheetData>
  <sheetProtection/>
  <mergeCells count="6">
    <mergeCell ref="B16:D16"/>
    <mergeCell ref="B17:D17"/>
    <mergeCell ref="F6:I6"/>
    <mergeCell ref="F7:I7"/>
    <mergeCell ref="B2:D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4">
      <selection activeCell="A1" sqref="A1:F32"/>
    </sheetView>
  </sheetViews>
  <sheetFormatPr defaultColWidth="9.140625" defaultRowHeight="12.75"/>
  <cols>
    <col min="1" max="1" width="55.8515625" style="1" customWidth="1"/>
    <col min="2" max="2" width="10.00390625" style="1" bestFit="1" customWidth="1"/>
    <col min="3" max="3" width="4.00390625" style="1" customWidth="1"/>
    <col min="4" max="4" width="12.7109375" style="1" bestFit="1" customWidth="1"/>
    <col min="5" max="5" width="4.00390625" style="1" customWidth="1"/>
    <col min="6" max="6" width="9.421875" style="1" customWidth="1"/>
    <col min="7" max="16384" width="9.140625" style="1" customWidth="1"/>
  </cols>
  <sheetData>
    <row r="1" spans="1:6" ht="15">
      <c r="A1" s="685" t="str">
        <f>ОПР!B1</f>
        <v>" ДУПНИЦА - ТАБАК" АД</v>
      </c>
      <c r="B1" s="685"/>
      <c r="C1" s="685"/>
      <c r="D1" s="685"/>
      <c r="E1" s="685"/>
      <c r="F1" s="685"/>
    </row>
    <row r="2" spans="1:6" ht="15">
      <c r="A2" s="686" t="s">
        <v>369</v>
      </c>
      <c r="B2" s="686"/>
      <c r="C2" s="686"/>
      <c r="D2" s="77">
        <f>ОПР!F2</f>
        <v>44196</v>
      </c>
      <c r="E2" s="78"/>
      <c r="F2" s="78"/>
    </row>
    <row r="3" spans="1:6" ht="13.5">
      <c r="A3" s="678" t="s">
        <v>453</v>
      </c>
      <c r="B3" s="678"/>
      <c r="C3" s="678"/>
      <c r="D3" s="678"/>
      <c r="E3" s="79"/>
      <c r="F3" s="79"/>
    </row>
    <row r="4" spans="1:6" ht="12.75">
      <c r="A4" s="79"/>
      <c r="B4" s="80"/>
      <c r="C4" s="80"/>
      <c r="D4" s="81"/>
      <c r="E4" s="81"/>
      <c r="F4" s="81"/>
    </row>
    <row r="5" spans="1:6" ht="12.75">
      <c r="A5" s="79"/>
      <c r="B5" s="82" t="s">
        <v>250</v>
      </c>
      <c r="C5" s="80"/>
      <c r="D5" s="81" t="str">
        <f>ОПР!F5</f>
        <v>2020 г.</v>
      </c>
      <c r="E5" s="81"/>
      <c r="F5" s="81" t="str">
        <f>ОПР!H5</f>
        <v>2019 г.</v>
      </c>
    </row>
    <row r="6" spans="1:6" ht="12.75">
      <c r="A6" s="79"/>
      <c r="B6" s="79"/>
      <c r="C6" s="79"/>
      <c r="D6" s="79"/>
      <c r="E6" s="79"/>
      <c r="F6" s="79"/>
    </row>
    <row r="7" spans="1:6" ht="12.75">
      <c r="A7" s="83" t="s">
        <v>245</v>
      </c>
      <c r="B7" s="84"/>
      <c r="C7" s="79"/>
      <c r="D7" s="85">
        <f>ОПР!F38</f>
        <v>-1110</v>
      </c>
      <c r="E7" s="86"/>
      <c r="F7" s="85">
        <f>ОПР!H38</f>
        <v>625</v>
      </c>
    </row>
    <row r="8" spans="1:6" ht="12.75" hidden="1">
      <c r="A8" s="79"/>
      <c r="B8" s="84"/>
      <c r="C8" s="79"/>
      <c r="D8" s="79"/>
      <c r="E8" s="79"/>
      <c r="F8" s="79"/>
    </row>
    <row r="9" spans="1:6" ht="12.75" hidden="1">
      <c r="A9" s="79" t="s">
        <v>330</v>
      </c>
      <c r="B9" s="84"/>
      <c r="C9" s="79"/>
      <c r="D9" s="86">
        <v>0</v>
      </c>
      <c r="E9" s="86"/>
      <c r="F9" s="86">
        <v>0</v>
      </c>
    </row>
    <row r="10" spans="1:6" ht="12.75" hidden="1">
      <c r="A10" s="79" t="s">
        <v>331</v>
      </c>
      <c r="B10" s="84"/>
      <c r="C10" s="79"/>
      <c r="D10" s="86">
        <v>0</v>
      </c>
      <c r="E10" s="86"/>
      <c r="F10" s="86">
        <v>0</v>
      </c>
    </row>
    <row r="11" spans="1:6" ht="26.25" hidden="1">
      <c r="A11" s="79" t="s">
        <v>332</v>
      </c>
      <c r="B11" s="84"/>
      <c r="C11" s="79"/>
      <c r="D11" s="86">
        <v>0</v>
      </c>
      <c r="E11" s="86"/>
      <c r="F11" s="86">
        <v>0</v>
      </c>
    </row>
    <row r="12" spans="1:6" ht="26.25" hidden="1">
      <c r="A12" s="79" t="s">
        <v>333</v>
      </c>
      <c r="B12" s="87">
        <f>ДМА!B2</f>
        <v>11</v>
      </c>
      <c r="C12" s="79"/>
      <c r="D12" s="86">
        <v>0</v>
      </c>
      <c r="E12" s="86"/>
      <c r="F12" s="86">
        <v>0</v>
      </c>
    </row>
    <row r="13" spans="1:6" ht="25.5" customHeight="1" hidden="1">
      <c r="A13" s="79" t="s">
        <v>335</v>
      </c>
      <c r="B13" s="84"/>
      <c r="C13" s="88"/>
      <c r="D13" s="89">
        <v>0</v>
      </c>
      <c r="E13" s="90"/>
      <c r="F13" s="89">
        <v>0</v>
      </c>
    </row>
    <row r="14" spans="1:6" ht="26.25" hidden="1">
      <c r="A14" s="79" t="s">
        <v>334</v>
      </c>
      <c r="B14" s="84"/>
      <c r="C14" s="79"/>
      <c r="D14" s="89">
        <v>0</v>
      </c>
      <c r="E14" s="90"/>
      <c r="F14" s="89">
        <v>0</v>
      </c>
    </row>
    <row r="15" spans="1:6" ht="12.75" hidden="1">
      <c r="A15" s="91"/>
      <c r="B15" s="84"/>
      <c r="C15" s="79"/>
      <c r="D15" s="89"/>
      <c r="E15" s="90"/>
      <c r="F15" s="89"/>
    </row>
    <row r="16" spans="1:6" ht="12.75">
      <c r="A16" s="79" t="s">
        <v>481</v>
      </c>
      <c r="B16" s="84"/>
      <c r="C16" s="79"/>
      <c r="D16" s="79">
        <v>0</v>
      </c>
      <c r="E16" s="79"/>
      <c r="F16" s="79">
        <v>0</v>
      </c>
    </row>
    <row r="17" spans="1:6" ht="13.5" thickBot="1">
      <c r="A17" s="90" t="s">
        <v>329</v>
      </c>
      <c r="B17" s="92"/>
      <c r="C17" s="90"/>
      <c r="D17" s="93">
        <f>SUM(D7:D16)</f>
        <v>-1110</v>
      </c>
      <c r="E17" s="88"/>
      <c r="F17" s="93">
        <f>SUM(F7:F16)</f>
        <v>625</v>
      </c>
    </row>
    <row r="18" spans="1:6" ht="13.5" thickTop="1">
      <c r="A18" s="79"/>
      <c r="B18" s="79"/>
      <c r="C18" s="79"/>
      <c r="D18" s="79"/>
      <c r="E18" s="79"/>
      <c r="F18" s="79"/>
    </row>
    <row r="20" ht="12.75">
      <c r="A20" s="94" t="str">
        <f>ОПР!B43</f>
        <v>Приложенията и пояснителните сведения представляват неразделна част от финансовия отчет</v>
      </c>
    </row>
    <row r="22" ht="12.75">
      <c r="A22" s="18"/>
    </row>
    <row r="23" ht="12.75">
      <c r="A23" s="95" t="s">
        <v>365</v>
      </c>
    </row>
    <row r="24" ht="12.75">
      <c r="A24" s="96" t="str">
        <f>ОПР!B46</f>
        <v>Венчо Бачев</v>
      </c>
    </row>
    <row r="25" ht="12.75">
      <c r="A25" s="18"/>
    </row>
    <row r="26" ht="12.75">
      <c r="A26" s="95" t="s">
        <v>13</v>
      </c>
    </row>
    <row r="27" ht="12.75">
      <c r="A27" s="96" t="str">
        <f>ОПР!B49</f>
        <v>Елена Васева</v>
      </c>
    </row>
    <row r="28" ht="12.75">
      <c r="A28" s="96"/>
    </row>
    <row r="29" ht="12.75">
      <c r="A29" s="97"/>
    </row>
    <row r="30" ht="12.75">
      <c r="A30" s="97"/>
    </row>
    <row r="31" ht="12.75">
      <c r="A31" s="18"/>
    </row>
    <row r="32" ht="12.75">
      <c r="A32" s="98" t="str">
        <f>ОПР!B54</f>
        <v>Дупница, 28 февруари 2021 г.</v>
      </c>
    </row>
  </sheetData>
  <sheetProtection/>
  <mergeCells count="3">
    <mergeCell ref="A1:F1"/>
    <mergeCell ref="A2:C2"/>
    <mergeCell ref="A3:D3"/>
  </mergeCells>
  <hyperlinks>
    <hyperlink ref="B12" location="ДМА!Print_Area" display="ДМА!Print_Area"/>
  </hyperlinks>
  <printOptions/>
  <pageMargins left="0.5511811023622047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7.140625" style="1" customWidth="1"/>
    <col min="2" max="2" width="6.28125" style="1" bestFit="1" customWidth="1"/>
    <col min="3" max="3" width="4.57421875" style="1" customWidth="1"/>
    <col min="4" max="4" width="18.421875" style="1" bestFit="1" customWidth="1"/>
    <col min="5" max="5" width="2.7109375" style="1" customWidth="1"/>
    <col min="6" max="6" width="22.7109375" style="1" bestFit="1" customWidth="1"/>
    <col min="7" max="8" width="9.140625" style="1" customWidth="1"/>
    <col min="9" max="9" width="33.57421875" style="1" bestFit="1" customWidth="1"/>
    <col min="10" max="16384" width="9.140625" style="1" customWidth="1"/>
  </cols>
  <sheetData>
    <row r="2" spans="2:6" s="479" customFormat="1" ht="13.5">
      <c r="B2" s="757" t="s">
        <v>325</v>
      </c>
      <c r="C2" s="757"/>
      <c r="D2" s="757"/>
      <c r="E2" s="757"/>
      <c r="F2" s="757"/>
    </row>
    <row r="3" spans="3:6" ht="12.75">
      <c r="C3" s="602"/>
      <c r="D3" s="602"/>
      <c r="E3" s="602"/>
      <c r="F3" s="602"/>
    </row>
    <row r="4" spans="2:6" ht="12.75">
      <c r="B4" s="749"/>
      <c r="C4" s="750"/>
      <c r="D4" s="567"/>
      <c r="E4" s="751"/>
      <c r="F4" s="567"/>
    </row>
    <row r="5" spans="2:6" ht="12.75">
      <c r="B5" s="749"/>
      <c r="C5" s="750"/>
      <c r="D5" s="568" t="s">
        <v>308</v>
      </c>
      <c r="E5" s="751"/>
      <c r="F5" s="568" t="s">
        <v>312</v>
      </c>
    </row>
    <row r="6" spans="2:6" ht="12.75">
      <c r="B6" s="749"/>
      <c r="C6" s="750"/>
      <c r="D6" s="603" t="s">
        <v>309</v>
      </c>
      <c r="E6" s="751"/>
      <c r="F6" s="568" t="s">
        <v>313</v>
      </c>
    </row>
    <row r="7" spans="2:9" ht="12.75">
      <c r="B7" s="749"/>
      <c r="C7" s="750"/>
      <c r="D7" s="604" t="s">
        <v>310</v>
      </c>
      <c r="E7" s="751"/>
      <c r="F7" s="605"/>
      <c r="I7" s="341" t="s">
        <v>280</v>
      </c>
    </row>
    <row r="8" spans="2:9" ht="12.75">
      <c r="B8" s="287"/>
      <c r="C8" s="289"/>
      <c r="D8" s="548"/>
      <c r="E8" s="548"/>
      <c r="F8" s="570"/>
      <c r="I8" s="341" t="s">
        <v>399</v>
      </c>
    </row>
    <row r="9" spans="2:6" ht="26.25">
      <c r="B9" s="606" t="str">
        <f>'Свързани лица'!E35</f>
        <v>2020г.</v>
      </c>
      <c r="C9" s="289"/>
      <c r="D9" s="548"/>
      <c r="E9" s="548"/>
      <c r="F9" s="548"/>
    </row>
    <row r="10" spans="2:6" ht="26.25">
      <c r="B10" s="554" t="s">
        <v>311</v>
      </c>
      <c r="C10" s="289"/>
      <c r="D10" s="607">
        <v>0.0033</v>
      </c>
      <c r="E10" s="548"/>
      <c r="F10" s="548">
        <v>-136</v>
      </c>
    </row>
    <row r="11" spans="2:6" ht="26.25">
      <c r="B11" s="554" t="s">
        <v>129</v>
      </c>
      <c r="C11" s="289"/>
      <c r="D11" s="608">
        <v>0.01</v>
      </c>
      <c r="E11" s="548"/>
      <c r="F11" s="548">
        <v>-8</v>
      </c>
    </row>
    <row r="12" spans="2:6" ht="12.75">
      <c r="B12" s="554"/>
      <c r="C12" s="289"/>
      <c r="D12" s="548"/>
      <c r="E12" s="548"/>
      <c r="F12" s="548"/>
    </row>
    <row r="13" spans="2:6" ht="26.25">
      <c r="B13" s="554" t="s">
        <v>311</v>
      </c>
      <c r="C13" s="289"/>
      <c r="D13" s="607">
        <v>-0.0077</v>
      </c>
      <c r="E13" s="548"/>
      <c r="F13" s="548">
        <v>457</v>
      </c>
    </row>
    <row r="14" spans="2:6" ht="26.25">
      <c r="B14" s="554" t="s">
        <v>129</v>
      </c>
      <c r="C14" s="289"/>
      <c r="D14" s="609">
        <v>-0.005</v>
      </c>
      <c r="E14" s="548"/>
      <c r="F14" s="293">
        <v>4</v>
      </c>
    </row>
    <row r="15" spans="2:6" ht="12.75">
      <c r="B15" s="554"/>
      <c r="C15" s="289"/>
      <c r="D15" s="548"/>
      <c r="E15" s="548"/>
      <c r="F15" s="548"/>
    </row>
    <row r="16" spans="2:6" ht="26.25">
      <c r="B16" s="606" t="str">
        <f>'Свързани лица'!E43</f>
        <v>2019 г.</v>
      </c>
      <c r="C16" s="289"/>
      <c r="D16" s="548"/>
      <c r="E16" s="548"/>
      <c r="F16" s="548"/>
    </row>
    <row r="17" spans="2:6" ht="26.25">
      <c r="B17" s="554" t="s">
        <v>311</v>
      </c>
      <c r="C17" s="289"/>
      <c r="D17" s="607">
        <v>0.0043</v>
      </c>
      <c r="E17" s="548"/>
      <c r="F17" s="548">
        <v>-195</v>
      </c>
    </row>
    <row r="18" spans="2:6" ht="26.25">
      <c r="B18" s="554" t="s">
        <v>129</v>
      </c>
      <c r="C18" s="289"/>
      <c r="D18" s="608">
        <v>0.01</v>
      </c>
      <c r="E18" s="548"/>
      <c r="F18" s="548">
        <v>-1</v>
      </c>
    </row>
    <row r="19" spans="2:6" ht="12.75">
      <c r="B19" s="554"/>
      <c r="C19" s="289"/>
      <c r="D19" s="548"/>
      <c r="E19" s="548"/>
      <c r="F19" s="548"/>
    </row>
    <row r="20" spans="2:6" ht="26.25">
      <c r="B20" s="554" t="s">
        <v>311</v>
      </c>
      <c r="C20" s="289"/>
      <c r="D20" s="607">
        <v>-0.0057</v>
      </c>
      <c r="E20" s="548"/>
      <c r="F20" s="548">
        <v>257</v>
      </c>
    </row>
    <row r="21" spans="2:6" ht="26.25">
      <c r="B21" s="554" t="s">
        <v>129</v>
      </c>
      <c r="C21" s="289"/>
      <c r="D21" s="607">
        <v>-0.005</v>
      </c>
      <c r="E21" s="548"/>
      <c r="F21" s="548">
        <v>4</v>
      </c>
    </row>
    <row r="22" spans="2:6" ht="12.75">
      <c r="B22" s="554"/>
      <c r="C22" s="289"/>
      <c r="D22" s="548"/>
      <c r="E22" s="548"/>
      <c r="F22" s="548"/>
    </row>
  </sheetData>
  <sheetProtection/>
  <mergeCells count="4">
    <mergeCell ref="B4:B7"/>
    <mergeCell ref="C4:C7"/>
    <mergeCell ref="E4:E7"/>
    <mergeCell ref="B2:F2"/>
  </mergeCells>
  <hyperlinks>
    <hyperlink ref="I7" location="ОПР!Print_Area" display="Отчет за доходите"/>
    <hyperlink ref="I8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N26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5.7109375" style="18" customWidth="1"/>
    <col min="2" max="2" width="16.00390625" style="18" customWidth="1"/>
    <col min="3" max="3" width="20.140625" style="18" customWidth="1"/>
    <col min="4" max="4" width="10.00390625" style="18" customWidth="1"/>
    <col min="5" max="5" width="11.140625" style="18" customWidth="1"/>
    <col min="6" max="6" width="11.421875" style="18" customWidth="1"/>
    <col min="7" max="7" width="6.00390625" style="18" bestFit="1" customWidth="1"/>
    <col min="8" max="8" width="2.421875" style="18" customWidth="1"/>
    <col min="9" max="9" width="9.28125" style="18" bestFit="1" customWidth="1"/>
    <col min="10" max="11" width="9.8515625" style="18" bestFit="1" customWidth="1"/>
    <col min="12" max="12" width="9.28125" style="18" bestFit="1" customWidth="1"/>
    <col min="13" max="13" width="3.7109375" style="18" customWidth="1"/>
    <col min="14" max="14" width="33.57421875" style="18" bestFit="1" customWidth="1"/>
    <col min="15" max="16384" width="9.140625" style="18" customWidth="1"/>
  </cols>
  <sheetData>
    <row r="2" spans="2:10" s="33" customFormat="1" ht="13.5">
      <c r="B2" s="737" t="s">
        <v>326</v>
      </c>
      <c r="C2" s="737"/>
      <c r="D2" s="737"/>
      <c r="E2" s="737"/>
      <c r="F2" s="737"/>
      <c r="G2" s="737"/>
      <c r="H2" s="737"/>
      <c r="I2" s="737"/>
      <c r="J2" s="737"/>
    </row>
    <row r="4" spans="2:10" ht="13.5">
      <c r="B4" s="675" t="s">
        <v>237</v>
      </c>
      <c r="C4" s="675"/>
      <c r="D4" s="675"/>
      <c r="E4" s="675"/>
      <c r="F4" s="675"/>
      <c r="G4" s="675"/>
      <c r="H4" s="675"/>
      <c r="I4" s="675"/>
      <c r="J4" s="675"/>
    </row>
    <row r="5" spans="2:14" ht="12.75">
      <c r="B5" s="730"/>
      <c r="C5" s="730"/>
      <c r="D5" s="758" t="s">
        <v>495</v>
      </c>
      <c r="E5" s="758"/>
      <c r="F5" s="758"/>
      <c r="G5" s="758"/>
      <c r="H5" s="101"/>
      <c r="I5" s="758" t="str">
        <f>'Доходи ръководство'!F4</f>
        <v>2019 г.</v>
      </c>
      <c r="J5" s="758"/>
      <c r="K5" s="758"/>
      <c r="L5" s="758"/>
      <c r="N5" s="341" t="s">
        <v>280</v>
      </c>
    </row>
    <row r="6" spans="2:14" ht="12.75">
      <c r="B6" s="101"/>
      <c r="C6" s="101"/>
      <c r="D6" s="101" t="s">
        <v>238</v>
      </c>
      <c r="E6" s="101" t="s">
        <v>239</v>
      </c>
      <c r="F6" s="101" t="s">
        <v>240</v>
      </c>
      <c r="G6" s="101" t="s">
        <v>241</v>
      </c>
      <c r="H6" s="101"/>
      <c r="I6" s="101" t="s">
        <v>238</v>
      </c>
      <c r="J6" s="101" t="s">
        <v>239</v>
      </c>
      <c r="K6" s="101" t="s">
        <v>240</v>
      </c>
      <c r="L6" s="101" t="s">
        <v>241</v>
      </c>
      <c r="N6" s="341" t="s">
        <v>399</v>
      </c>
    </row>
    <row r="7" spans="2:10" ht="4.5" customHeight="1">
      <c r="B7" s="101"/>
      <c r="C7" s="101"/>
      <c r="D7" s="101"/>
      <c r="E7" s="101"/>
      <c r="F7" s="101"/>
      <c r="G7" s="101"/>
      <c r="H7" s="101"/>
      <c r="I7" s="101"/>
      <c r="J7" s="101"/>
    </row>
    <row r="8" spans="2:12" ht="12.75">
      <c r="B8" s="731" t="s">
        <v>347</v>
      </c>
      <c r="C8" s="731"/>
      <c r="D8" s="610">
        <v>0</v>
      </c>
      <c r="E8" s="610">
        <v>2</v>
      </c>
      <c r="F8" s="610">
        <v>0</v>
      </c>
      <c r="G8" s="610">
        <v>0</v>
      </c>
      <c r="H8" s="610"/>
      <c r="I8" s="610">
        <v>0</v>
      </c>
      <c r="J8" s="610">
        <v>4</v>
      </c>
      <c r="K8" s="515">
        <v>0</v>
      </c>
      <c r="L8" s="515">
        <v>0</v>
      </c>
    </row>
    <row r="9" spans="2:12" ht="12.75">
      <c r="B9" s="731" t="s">
        <v>348</v>
      </c>
      <c r="C9" s="731"/>
      <c r="D9" s="610">
        <v>0</v>
      </c>
      <c r="E9" s="610">
        <v>0</v>
      </c>
      <c r="F9" s="610">
        <v>0</v>
      </c>
      <c r="G9" s="610">
        <v>0</v>
      </c>
      <c r="H9" s="610"/>
      <c r="I9" s="610">
        <v>0</v>
      </c>
      <c r="J9" s="610">
        <v>0</v>
      </c>
      <c r="K9" s="515">
        <v>0</v>
      </c>
      <c r="L9" s="515">
        <v>0</v>
      </c>
    </row>
    <row r="10" spans="2:12" ht="12.75">
      <c r="B10" s="731" t="s">
        <v>424</v>
      </c>
      <c r="C10" s="731"/>
      <c r="D10" s="610">
        <v>0</v>
      </c>
      <c r="E10" s="610">
        <v>0</v>
      </c>
      <c r="F10" s="610">
        <v>0</v>
      </c>
      <c r="G10" s="610">
        <v>0</v>
      </c>
      <c r="H10" s="610"/>
      <c r="I10" s="610">
        <v>1</v>
      </c>
      <c r="J10" s="610">
        <v>0</v>
      </c>
      <c r="K10" s="515">
        <v>0</v>
      </c>
      <c r="L10" s="515">
        <v>0</v>
      </c>
    </row>
    <row r="11" spans="2:14" ht="13.5">
      <c r="B11" s="731" t="s">
        <v>351</v>
      </c>
      <c r="C11" s="731"/>
      <c r="D11" s="610">
        <v>0</v>
      </c>
      <c r="E11" s="610">
        <v>0</v>
      </c>
      <c r="F11" s="610">
        <v>0</v>
      </c>
      <c r="G11" s="610">
        <v>0</v>
      </c>
      <c r="H11" s="610"/>
      <c r="I11" s="610">
        <v>0</v>
      </c>
      <c r="J11" s="611">
        <v>0</v>
      </c>
      <c r="K11" s="515">
        <v>0</v>
      </c>
      <c r="L11" s="515">
        <v>0</v>
      </c>
      <c r="N11" s="37"/>
    </row>
    <row r="12" spans="2:14" ht="13.5">
      <c r="B12" s="731" t="s">
        <v>350</v>
      </c>
      <c r="C12" s="731"/>
      <c r="D12" s="612"/>
      <c r="E12" s="612"/>
      <c r="F12" s="612"/>
      <c r="G12" s="612"/>
      <c r="H12" s="611"/>
      <c r="I12" s="612"/>
      <c r="J12" s="612"/>
      <c r="K12" s="613"/>
      <c r="L12" s="613"/>
      <c r="N12" s="37"/>
    </row>
    <row r="13" spans="2:14" ht="13.5">
      <c r="B13" s="735" t="s">
        <v>54</v>
      </c>
      <c r="C13" s="735"/>
      <c r="D13" s="614">
        <f>SUM(D8:D12)</f>
        <v>0</v>
      </c>
      <c r="E13" s="614">
        <f>SUM(E8:E12)</f>
        <v>2</v>
      </c>
      <c r="F13" s="614">
        <f>SUM(F8:F12)</f>
        <v>0</v>
      </c>
      <c r="G13" s="614">
        <f>SUM(G8:G12)</f>
        <v>0</v>
      </c>
      <c r="H13" s="614"/>
      <c r="I13" s="614">
        <f>SUM(I8:I12)</f>
        <v>1</v>
      </c>
      <c r="J13" s="614">
        <f>SUM(J8:J12)</f>
        <v>4</v>
      </c>
      <c r="K13" s="614">
        <f>SUM(K8:K12)</f>
        <v>0</v>
      </c>
      <c r="L13" s="614">
        <f>SUM(L8:L12)</f>
        <v>0</v>
      </c>
      <c r="N13" s="30"/>
    </row>
    <row r="14" spans="2:14" ht="13.5">
      <c r="B14" s="45"/>
      <c r="C14" s="45"/>
      <c r="D14" s="614"/>
      <c r="E14" s="614"/>
      <c r="F14" s="614"/>
      <c r="G14" s="614"/>
      <c r="H14" s="614"/>
      <c r="I14" s="614"/>
      <c r="J14" s="614"/>
      <c r="K14" s="614"/>
      <c r="L14" s="614"/>
      <c r="N14" s="30"/>
    </row>
    <row r="15" spans="2:14" ht="13.5">
      <c r="B15" s="101"/>
      <c r="C15" s="101"/>
      <c r="D15" s="615"/>
      <c r="E15" s="615"/>
      <c r="F15" s="615"/>
      <c r="G15" s="615"/>
      <c r="H15" s="615"/>
      <c r="I15" s="615"/>
      <c r="J15" s="615"/>
      <c r="N15" s="30"/>
    </row>
    <row r="16" spans="2:14" ht="13.5">
      <c r="B16" s="675" t="s">
        <v>242</v>
      </c>
      <c r="C16" s="675"/>
      <c r="D16" s="675"/>
      <c r="E16" s="675"/>
      <c r="F16" s="675"/>
      <c r="G16" s="675"/>
      <c r="H16" s="675"/>
      <c r="I16" s="675"/>
      <c r="J16" s="675"/>
      <c r="N16" s="30"/>
    </row>
    <row r="17" spans="2:14" ht="13.5">
      <c r="B17" s="730"/>
      <c r="C17" s="730"/>
      <c r="D17" s="758" t="s">
        <v>495</v>
      </c>
      <c r="E17" s="758"/>
      <c r="F17" s="758"/>
      <c r="G17" s="758"/>
      <c r="H17" s="101"/>
      <c r="I17" s="758" t="str">
        <f>I5</f>
        <v>2019 г.</v>
      </c>
      <c r="J17" s="758"/>
      <c r="K17" s="758"/>
      <c r="L17" s="758"/>
      <c r="N17" s="30"/>
    </row>
    <row r="18" spans="2:14" ht="13.5">
      <c r="B18" s="101"/>
      <c r="C18" s="101" t="s">
        <v>24</v>
      </c>
      <c r="D18" s="101" t="s">
        <v>238</v>
      </c>
      <c r="E18" s="101" t="s">
        <v>239</v>
      </c>
      <c r="F18" s="101" t="s">
        <v>240</v>
      </c>
      <c r="G18" s="101" t="s">
        <v>241</v>
      </c>
      <c r="H18" s="101"/>
      <c r="I18" s="101" t="s">
        <v>238</v>
      </c>
      <c r="J18" s="101" t="s">
        <v>239</v>
      </c>
      <c r="K18" s="101" t="s">
        <v>240</v>
      </c>
      <c r="L18" s="101" t="s">
        <v>241</v>
      </c>
      <c r="N18" s="30"/>
    </row>
    <row r="19" spans="2:14" ht="13.5">
      <c r="B19" s="101"/>
      <c r="C19" s="101"/>
      <c r="D19" s="101"/>
      <c r="E19" s="101"/>
      <c r="F19" s="101"/>
      <c r="G19" s="101"/>
      <c r="H19" s="101"/>
      <c r="I19" s="101"/>
      <c r="J19" s="101"/>
      <c r="N19" s="30"/>
    </row>
    <row r="20" spans="2:14" ht="13.5">
      <c r="B20" s="731" t="s">
        <v>405</v>
      </c>
      <c r="C20" s="731"/>
      <c r="D20" s="610">
        <v>0</v>
      </c>
      <c r="E20" s="610">
        <v>749</v>
      </c>
      <c r="F20" s="515">
        <v>258</v>
      </c>
      <c r="G20" s="610">
        <v>0</v>
      </c>
      <c r="H20" s="610"/>
      <c r="I20" s="610">
        <v>0</v>
      </c>
      <c r="J20" s="610">
        <v>643</v>
      </c>
      <c r="K20" s="515">
        <v>387</v>
      </c>
      <c r="L20" s="515">
        <v>0</v>
      </c>
      <c r="N20" s="30"/>
    </row>
    <row r="21" spans="2:14" ht="13.5">
      <c r="B21" s="731" t="s">
        <v>352</v>
      </c>
      <c r="C21" s="731"/>
      <c r="D21" s="610">
        <v>0</v>
      </c>
      <c r="E21" s="610">
        <v>4</v>
      </c>
      <c r="F21" s="610">
        <v>151</v>
      </c>
      <c r="G21" s="610"/>
      <c r="H21" s="610"/>
      <c r="I21" s="610">
        <v>0</v>
      </c>
      <c r="J21" s="610">
        <v>1</v>
      </c>
      <c r="K21" s="515">
        <v>159</v>
      </c>
      <c r="L21" s="515"/>
      <c r="N21" s="30"/>
    </row>
    <row r="22" spans="2:14" ht="13.5">
      <c r="B22" s="731" t="s">
        <v>353</v>
      </c>
      <c r="C22" s="731"/>
      <c r="D22" s="610">
        <v>0</v>
      </c>
      <c r="E22" s="610"/>
      <c r="F22" s="610"/>
      <c r="G22" s="610"/>
      <c r="H22" s="610"/>
      <c r="I22" s="610">
        <v>0</v>
      </c>
      <c r="J22" s="610"/>
      <c r="K22" s="515"/>
      <c r="L22" s="515"/>
      <c r="N22" s="30"/>
    </row>
    <row r="23" spans="2:14" ht="13.5">
      <c r="B23" s="721" t="s">
        <v>243</v>
      </c>
      <c r="C23" s="721"/>
      <c r="D23" s="616"/>
      <c r="E23" s="616"/>
      <c r="F23" s="616"/>
      <c r="G23" s="616"/>
      <c r="H23" s="616"/>
      <c r="I23" s="616"/>
      <c r="J23" s="616"/>
      <c r="K23" s="613"/>
      <c r="L23" s="613"/>
      <c r="N23" s="30"/>
    </row>
    <row r="24" spans="2:14" s="45" customFormat="1" ht="13.5">
      <c r="B24" s="735" t="s">
        <v>54</v>
      </c>
      <c r="C24" s="735"/>
      <c r="D24" s="614">
        <f>SUM(D20:D23)</f>
        <v>0</v>
      </c>
      <c r="E24" s="614">
        <f>SUM(E20:E23)</f>
        <v>753</v>
      </c>
      <c r="F24" s="614">
        <f>SUM(F20:F23)</f>
        <v>409</v>
      </c>
      <c r="G24" s="614">
        <f>SUM(G20:G23)</f>
        <v>0</v>
      </c>
      <c r="H24" s="614"/>
      <c r="I24" s="614">
        <f>SUM(I20:I23)</f>
        <v>0</v>
      </c>
      <c r="J24" s="614">
        <f>SUM(J20:J23)</f>
        <v>644</v>
      </c>
      <c r="K24" s="614">
        <f>SUM(K20:K23)</f>
        <v>546</v>
      </c>
      <c r="L24" s="614">
        <f>SUM(L20:L23)</f>
        <v>0</v>
      </c>
      <c r="N24" s="30"/>
    </row>
    <row r="25" spans="4:10" ht="12.75">
      <c r="D25" s="617"/>
      <c r="E25" s="617"/>
      <c r="F25" s="617"/>
      <c r="G25" s="617"/>
      <c r="H25" s="617"/>
      <c r="I25" s="617"/>
      <c r="J25" s="617"/>
    </row>
    <row r="26" spans="2:12" ht="12.75">
      <c r="B26" s="735" t="s">
        <v>244</v>
      </c>
      <c r="C26" s="735"/>
      <c r="D26" s="614">
        <f>D13-D24</f>
        <v>0</v>
      </c>
      <c r="E26" s="614">
        <f>E13-E24</f>
        <v>-751</v>
      </c>
      <c r="F26" s="614">
        <f>F13-F24</f>
        <v>-409</v>
      </c>
      <c r="G26" s="614">
        <f>G13-G24</f>
        <v>0</v>
      </c>
      <c r="H26" s="614"/>
      <c r="I26" s="614">
        <f>I13-I24</f>
        <v>1</v>
      </c>
      <c r="J26" s="614">
        <f>J13-J24</f>
        <v>-640</v>
      </c>
      <c r="K26" s="614">
        <f>K13-K24</f>
        <v>-546</v>
      </c>
      <c r="L26" s="614">
        <f>L13-L24</f>
        <v>0</v>
      </c>
    </row>
  </sheetData>
  <sheetProtection/>
  <mergeCells count="21">
    <mergeCell ref="I5:L5"/>
    <mergeCell ref="B2:J2"/>
    <mergeCell ref="B13:C13"/>
    <mergeCell ref="B8:C8"/>
    <mergeCell ref="D5:G5"/>
    <mergeCell ref="B12:C12"/>
    <mergeCell ref="B5:C5"/>
    <mergeCell ref="B4:J4"/>
    <mergeCell ref="I17:L17"/>
    <mergeCell ref="B17:C17"/>
    <mergeCell ref="B16:J16"/>
    <mergeCell ref="B9:C9"/>
    <mergeCell ref="B20:C20"/>
    <mergeCell ref="B10:C10"/>
    <mergeCell ref="B11:C11"/>
    <mergeCell ref="B26:C26"/>
    <mergeCell ref="B23:C23"/>
    <mergeCell ref="B21:C21"/>
    <mergeCell ref="B22:C22"/>
    <mergeCell ref="B24:C24"/>
    <mergeCell ref="D17:G17"/>
  </mergeCells>
  <hyperlinks>
    <hyperlink ref="N5" location="ОПР!Print_Area" display="Отчет за доходите"/>
    <hyperlink ref="N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view="pageBreakPreview" zoomScale="85" zoomScaleSheetLayoutView="85" zoomScalePageLayoutView="0" workbookViewId="0" topLeftCell="A1">
      <selection activeCell="H21" sqref="H21"/>
    </sheetView>
  </sheetViews>
  <sheetFormatPr defaultColWidth="9.140625" defaultRowHeight="12.75"/>
  <cols>
    <col min="1" max="1" width="2.7109375" style="1" customWidth="1"/>
    <col min="2" max="2" width="7.57421875" style="1" bestFit="1" customWidth="1"/>
    <col min="3" max="3" width="4.8515625" style="1" customWidth="1"/>
    <col min="4" max="4" width="16.421875" style="1" bestFit="1" customWidth="1"/>
    <col min="5" max="5" width="3.28125" style="1" customWidth="1"/>
    <col min="6" max="6" width="14.28125" style="1" bestFit="1" customWidth="1"/>
    <col min="7" max="7" width="6.7109375" style="1" bestFit="1" customWidth="1"/>
    <col min="8" max="8" width="34.00390625" style="1" bestFit="1" customWidth="1"/>
    <col min="9" max="9" width="12.421875" style="1" customWidth="1"/>
    <col min="10" max="10" width="6.00390625" style="1" bestFit="1" customWidth="1"/>
    <col min="11" max="16384" width="9.140625" style="1" customWidth="1"/>
  </cols>
  <sheetData>
    <row r="2" spans="2:6" ht="15">
      <c r="B2" s="475"/>
      <c r="C2" s="759" t="s">
        <v>327</v>
      </c>
      <c r="D2" s="759"/>
      <c r="E2" s="759"/>
      <c r="F2" s="759"/>
    </row>
    <row r="3" spans="2:6" ht="15">
      <c r="B3" s="475"/>
      <c r="C3" s="618"/>
      <c r="D3" s="618"/>
      <c r="E3" s="618"/>
      <c r="F3" s="618"/>
    </row>
    <row r="4" spans="2:6" ht="12.75">
      <c r="B4" s="749"/>
      <c r="C4" s="750"/>
      <c r="D4" s="568"/>
      <c r="E4" s="751"/>
      <c r="F4" s="568"/>
    </row>
    <row r="5" spans="2:6" s="79" customFormat="1" ht="52.5">
      <c r="B5" s="749"/>
      <c r="C5" s="750"/>
      <c r="D5" s="619" t="s">
        <v>304</v>
      </c>
      <c r="E5" s="751"/>
      <c r="F5" s="619" t="s">
        <v>305</v>
      </c>
    </row>
    <row r="6" spans="2:8" ht="12.75">
      <c r="B6" s="287"/>
      <c r="C6" s="289"/>
      <c r="D6" s="620" t="s">
        <v>306</v>
      </c>
      <c r="E6" s="570"/>
      <c r="F6" s="620" t="s">
        <v>307</v>
      </c>
      <c r="H6" s="341" t="s">
        <v>280</v>
      </c>
    </row>
    <row r="7" spans="2:8" ht="12.75">
      <c r="B7" s="562"/>
      <c r="C7" s="289"/>
      <c r="D7" s="548"/>
      <c r="E7" s="548"/>
      <c r="F7" s="548"/>
      <c r="H7" s="341" t="s">
        <v>399</v>
      </c>
    </row>
    <row r="8" spans="2:6" ht="12.75">
      <c r="B8" s="562" t="str">
        <f>'Лихвен Риск'!B9</f>
        <v>2020г.</v>
      </c>
      <c r="C8" s="289"/>
      <c r="D8" s="548">
        <v>0.075</v>
      </c>
      <c r="E8" s="548"/>
      <c r="F8" s="548">
        <v>-149</v>
      </c>
    </row>
    <row r="9" spans="2:6" ht="12.75">
      <c r="B9" s="554"/>
      <c r="C9" s="289"/>
      <c r="D9" s="548">
        <v>-0.075</v>
      </c>
      <c r="E9" s="548"/>
      <c r="F9" s="548">
        <v>149</v>
      </c>
    </row>
    <row r="10" spans="2:6" ht="12.75">
      <c r="B10" s="554"/>
      <c r="C10" s="289"/>
      <c r="D10" s="548"/>
      <c r="E10" s="548"/>
      <c r="F10" s="548"/>
    </row>
    <row r="11" spans="2:6" ht="12.75">
      <c r="B11" s="562" t="str">
        <f>'Лихвен Риск'!B16</f>
        <v>2019 г.</v>
      </c>
      <c r="C11" s="289"/>
      <c r="D11" s="548">
        <v>0.075</v>
      </c>
      <c r="E11" s="548"/>
      <c r="F11" s="548">
        <v>-95</v>
      </c>
    </row>
    <row r="12" spans="2:6" ht="12.75">
      <c r="B12" s="554"/>
      <c r="C12" s="289"/>
      <c r="D12" s="548">
        <v>-0.075</v>
      </c>
      <c r="E12" s="548"/>
      <c r="F12" s="548">
        <v>95</v>
      </c>
    </row>
    <row r="13" spans="2:6" ht="12.75">
      <c r="B13" s="554"/>
      <c r="C13" s="289"/>
      <c r="D13" s="548"/>
      <c r="E13" s="548"/>
      <c r="F13" s="548"/>
    </row>
  </sheetData>
  <sheetProtection/>
  <mergeCells count="4">
    <mergeCell ref="B4:B5"/>
    <mergeCell ref="C4:C5"/>
    <mergeCell ref="E4:E5"/>
    <mergeCell ref="C2:F2"/>
  </mergeCells>
  <hyperlinks>
    <hyperlink ref="H6" location="ОПР!Print_Area" display="Отчет за доходите"/>
    <hyperlink ref="H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K47"/>
  <sheetViews>
    <sheetView view="pageBreakPreview" zoomScale="115" zoomScaleSheetLayoutView="115" zoomScalePageLayoutView="0" workbookViewId="0" topLeftCell="A1">
      <selection activeCell="P17" sqref="P17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29.57421875" style="1" customWidth="1"/>
    <col min="4" max="4" width="0.9921875" style="18" customWidth="1"/>
    <col min="5" max="5" width="9.57421875" style="1" bestFit="1" customWidth="1"/>
    <col min="6" max="6" width="0.9921875" style="18" customWidth="1"/>
    <col min="7" max="8" width="9.28125" style="1" bestFit="1" customWidth="1"/>
    <col min="9" max="9" width="7.57421875" style="664" bestFit="1" customWidth="1"/>
    <col min="10" max="10" width="2.8515625" style="1" customWidth="1"/>
    <col min="11" max="16384" width="9.140625" style="1" customWidth="1"/>
  </cols>
  <sheetData>
    <row r="1" spans="2:9" ht="13.5">
      <c r="B1" s="675" t="s">
        <v>299</v>
      </c>
      <c r="C1" s="675"/>
      <c r="D1" s="675"/>
      <c r="E1" s="675"/>
      <c r="F1" s="675"/>
      <c r="G1" s="675"/>
      <c r="H1" s="675"/>
      <c r="I1" s="675"/>
    </row>
    <row r="2" spans="2:9" ht="13.5">
      <c r="B2" s="19"/>
      <c r="C2" s="19"/>
      <c r="D2" s="19"/>
      <c r="E2" s="19"/>
      <c r="F2" s="19"/>
      <c r="G2" s="19"/>
      <c r="H2" s="19"/>
      <c r="I2" s="109"/>
    </row>
    <row r="3" spans="2:9" ht="12.75">
      <c r="B3" s="764" t="s">
        <v>160</v>
      </c>
      <c r="C3" s="621" t="s">
        <v>161</v>
      </c>
      <c r="D3" s="82"/>
      <c r="E3" s="622" t="str">
        <f>E23</f>
        <v>2020 г.</v>
      </c>
      <c r="F3" s="623"/>
      <c r="G3" s="622" t="str">
        <f>G23</f>
        <v>2019 г.</v>
      </c>
      <c r="H3" s="762" t="s">
        <v>380</v>
      </c>
      <c r="I3" s="763"/>
    </row>
    <row r="4" spans="2:9" ht="12.75">
      <c r="B4" s="765"/>
      <c r="C4" s="626"/>
      <c r="D4" s="82"/>
      <c r="E4" s="625" t="s">
        <v>64</v>
      </c>
      <c r="F4" s="243"/>
      <c r="G4" s="625" t="s">
        <v>64</v>
      </c>
      <c r="H4" s="508" t="s">
        <v>64</v>
      </c>
      <c r="I4" s="627" t="s">
        <v>159</v>
      </c>
    </row>
    <row r="5" spans="2:9" ht="12.75">
      <c r="B5" s="628">
        <v>1</v>
      </c>
      <c r="C5" s="629" t="s">
        <v>163</v>
      </c>
      <c r="D5" s="481"/>
      <c r="E5" s="630">
        <f>Баланс!E16</f>
        <v>8021</v>
      </c>
      <c r="F5" s="515"/>
      <c r="G5" s="631">
        <f>Баланс!G16</f>
        <v>9162</v>
      </c>
      <c r="H5" s="631">
        <f aca="true" t="shared" si="0" ref="H5:H19">E5-G5</f>
        <v>-1141</v>
      </c>
      <c r="I5" s="632">
        <f aca="true" t="shared" si="1" ref="I5:I11">H5/G5</f>
        <v>-0.12453612748308229</v>
      </c>
    </row>
    <row r="6" spans="2:9" ht="12.75">
      <c r="B6" s="633">
        <v>2</v>
      </c>
      <c r="C6" s="629" t="s">
        <v>164</v>
      </c>
      <c r="D6" s="481"/>
      <c r="E6" s="634">
        <f>SUM(E8:E11)</f>
        <v>5</v>
      </c>
      <c r="F6" s="515"/>
      <c r="G6" s="635">
        <f>SUM(G8:G11)</f>
        <v>8</v>
      </c>
      <c r="H6" s="635">
        <f t="shared" si="0"/>
        <v>-3</v>
      </c>
      <c r="I6" s="636">
        <f t="shared" si="1"/>
        <v>-0.375</v>
      </c>
    </row>
    <row r="7" spans="2:9" ht="12.75">
      <c r="B7" s="628">
        <v>3</v>
      </c>
      <c r="C7" s="629" t="s">
        <v>165</v>
      </c>
      <c r="D7" s="481"/>
      <c r="E7" s="630">
        <f>Баланс!E24</f>
        <v>0</v>
      </c>
      <c r="F7" s="515"/>
      <c r="G7" s="631">
        <f>Баланс!G24</f>
        <v>0</v>
      </c>
      <c r="H7" s="631">
        <f t="shared" si="0"/>
        <v>0</v>
      </c>
      <c r="I7" s="636" t="e">
        <f t="shared" si="1"/>
        <v>#DIV/0!</v>
      </c>
    </row>
    <row r="8" spans="2:9" ht="12.75">
      <c r="B8" s="633">
        <v>4</v>
      </c>
      <c r="C8" s="629" t="s">
        <v>14</v>
      </c>
      <c r="D8" s="481"/>
      <c r="E8" s="634">
        <f>Баланс!E19</f>
        <v>3</v>
      </c>
      <c r="F8" s="515"/>
      <c r="G8" s="635">
        <f>Баланс!G19</f>
        <v>3</v>
      </c>
      <c r="H8" s="635">
        <f t="shared" si="0"/>
        <v>0</v>
      </c>
      <c r="I8" s="636">
        <f t="shared" si="1"/>
        <v>0</v>
      </c>
    </row>
    <row r="9" spans="2:9" ht="12.75">
      <c r="B9" s="628">
        <v>5</v>
      </c>
      <c r="C9" s="629" t="s">
        <v>122</v>
      </c>
      <c r="D9" s="481"/>
      <c r="E9" s="630">
        <f>Баланс!E20</f>
        <v>2</v>
      </c>
      <c r="F9" s="515"/>
      <c r="G9" s="631">
        <f>Баланс!G20</f>
        <v>4</v>
      </c>
      <c r="H9" s="631">
        <f t="shared" si="0"/>
        <v>-2</v>
      </c>
      <c r="I9" s="636">
        <f t="shared" si="1"/>
        <v>-0.5</v>
      </c>
    </row>
    <row r="10" spans="2:9" ht="12.75">
      <c r="B10" s="633">
        <v>6</v>
      </c>
      <c r="C10" s="629" t="s">
        <v>166</v>
      </c>
      <c r="D10" s="481"/>
      <c r="E10" s="634">
        <f>Баланс!E21</f>
        <v>0</v>
      </c>
      <c r="F10" s="515"/>
      <c r="G10" s="635">
        <f>Баланс!G21</f>
        <v>0</v>
      </c>
      <c r="H10" s="635">
        <f t="shared" si="0"/>
        <v>0</v>
      </c>
      <c r="I10" s="636" t="e">
        <f t="shared" si="1"/>
        <v>#DIV/0!</v>
      </c>
    </row>
    <row r="11" spans="2:9" ht="12.75">
      <c r="B11" s="628">
        <v>7</v>
      </c>
      <c r="C11" s="629" t="s">
        <v>22</v>
      </c>
      <c r="D11" s="481"/>
      <c r="E11" s="630">
        <f>Баланс!E22</f>
        <v>0</v>
      </c>
      <c r="F11" s="515"/>
      <c r="G11" s="631">
        <f>Баланс!G22</f>
        <v>1</v>
      </c>
      <c r="H11" s="631">
        <f t="shared" si="0"/>
        <v>-1</v>
      </c>
      <c r="I11" s="636">
        <f t="shared" si="1"/>
        <v>-1</v>
      </c>
    </row>
    <row r="12" spans="2:9" ht="12.75">
      <c r="B12" s="633">
        <v>8</v>
      </c>
      <c r="C12" s="629" t="s">
        <v>167</v>
      </c>
      <c r="D12" s="481"/>
      <c r="E12" s="634">
        <f>E5+E6+E7</f>
        <v>8026</v>
      </c>
      <c r="F12" s="515"/>
      <c r="G12" s="635">
        <f>G5+G6+G7</f>
        <v>9170</v>
      </c>
      <c r="H12" s="635">
        <f t="shared" si="0"/>
        <v>-1144</v>
      </c>
      <c r="I12" s="636">
        <f aca="true" t="shared" si="2" ref="I12:I19">H12/G12</f>
        <v>-0.1247546346782988</v>
      </c>
    </row>
    <row r="13" spans="2:9" ht="12.75">
      <c r="B13" s="628">
        <v>9</v>
      </c>
      <c r="C13" s="629" t="s">
        <v>15</v>
      </c>
      <c r="D13" s="481"/>
      <c r="E13" s="630">
        <f>Баланс!E35</f>
        <v>6831</v>
      </c>
      <c r="F13" s="515"/>
      <c r="G13" s="631">
        <f>Баланс!G35</f>
        <v>7947</v>
      </c>
      <c r="H13" s="631">
        <f t="shared" si="0"/>
        <v>-1116</v>
      </c>
      <c r="I13" s="632">
        <f t="shared" si="2"/>
        <v>-0.1404303510758777</v>
      </c>
    </row>
    <row r="14" spans="2:9" ht="12.75">
      <c r="B14" s="633">
        <v>10</v>
      </c>
      <c r="C14" s="629" t="s">
        <v>19</v>
      </c>
      <c r="D14" s="481"/>
      <c r="E14" s="634">
        <f>Баланс!E34</f>
        <v>-1110</v>
      </c>
      <c r="F14" s="515"/>
      <c r="G14" s="635">
        <f>Баланс!G34</f>
        <v>625</v>
      </c>
      <c r="H14" s="635">
        <f t="shared" si="0"/>
        <v>-1735</v>
      </c>
      <c r="I14" s="636">
        <f t="shared" si="2"/>
        <v>-2.776</v>
      </c>
    </row>
    <row r="15" spans="2:9" ht="12.75">
      <c r="B15" s="628">
        <v>11</v>
      </c>
      <c r="C15" s="629" t="s">
        <v>249</v>
      </c>
      <c r="D15" s="481"/>
      <c r="E15" s="630">
        <f>Баланс!E45</f>
        <v>1195</v>
      </c>
      <c r="F15" s="515"/>
      <c r="G15" s="631">
        <f>Баланс!G45</f>
        <v>1223</v>
      </c>
      <c r="H15" s="631">
        <f t="shared" si="0"/>
        <v>-28</v>
      </c>
      <c r="I15" s="632">
        <f t="shared" si="2"/>
        <v>-0.022894521668029435</v>
      </c>
    </row>
    <row r="16" spans="2:9" ht="12.75">
      <c r="B16" s="633">
        <v>12</v>
      </c>
      <c r="C16" s="629" t="s">
        <v>34</v>
      </c>
      <c r="D16" s="481"/>
      <c r="E16" s="634">
        <f>Баланс!E51</f>
        <v>0</v>
      </c>
      <c r="F16" s="515"/>
      <c r="G16" s="635">
        <f>Баланс!G51</f>
        <v>0</v>
      </c>
      <c r="H16" s="635">
        <f t="shared" si="0"/>
        <v>0</v>
      </c>
      <c r="I16" s="636" t="e">
        <f t="shared" si="2"/>
        <v>#DIV/0!</v>
      </c>
    </row>
    <row r="17" spans="2:9" ht="12.75">
      <c r="B17" s="628">
        <v>13</v>
      </c>
      <c r="C17" s="629" t="s">
        <v>192</v>
      </c>
      <c r="D17" s="481"/>
      <c r="E17" s="630">
        <f>E15+E16+Баланс!E52</f>
        <v>1195</v>
      </c>
      <c r="F17" s="515"/>
      <c r="G17" s="630">
        <f>G15+G16+Баланс!G52</f>
        <v>1223</v>
      </c>
      <c r="H17" s="631">
        <f t="shared" si="0"/>
        <v>-28</v>
      </c>
      <c r="I17" s="632">
        <f t="shared" si="2"/>
        <v>-0.022894521668029435</v>
      </c>
    </row>
    <row r="18" spans="2:9" ht="12.75">
      <c r="B18" s="633">
        <v>14</v>
      </c>
      <c r="C18" s="629" t="s">
        <v>168</v>
      </c>
      <c r="D18" s="481"/>
      <c r="E18" s="634">
        <f>ОПР!F11</f>
        <v>258</v>
      </c>
      <c r="F18" s="515">
        <f>ОПР!G11</f>
        <v>0</v>
      </c>
      <c r="G18" s="635">
        <f>ОПР!H11</f>
        <v>948</v>
      </c>
      <c r="H18" s="635">
        <f t="shared" si="0"/>
        <v>-690</v>
      </c>
      <c r="I18" s="636">
        <f t="shared" si="2"/>
        <v>-0.7278481012658228</v>
      </c>
    </row>
    <row r="19" spans="2:9" ht="12.75">
      <c r="B19" s="633">
        <v>15</v>
      </c>
      <c r="C19" s="629" t="s">
        <v>169</v>
      </c>
      <c r="D19" s="481"/>
      <c r="E19" s="634">
        <f>SUM(ОПР!F13:F23)</f>
        <v>-1367</v>
      </c>
      <c r="F19" s="515"/>
      <c r="G19" s="634">
        <f>SUM(ОПР!H13:H23)</f>
        <v>-323</v>
      </c>
      <c r="H19" s="635">
        <f t="shared" si="0"/>
        <v>-1044</v>
      </c>
      <c r="I19" s="636">
        <f t="shared" si="2"/>
        <v>3.2321981424148607</v>
      </c>
    </row>
    <row r="20" spans="2:9" ht="12.75">
      <c r="B20" s="245"/>
      <c r="C20" s="481"/>
      <c r="D20" s="481"/>
      <c r="E20" s="515"/>
      <c r="F20" s="515"/>
      <c r="G20" s="515"/>
      <c r="H20" s="515"/>
      <c r="I20" s="637"/>
    </row>
    <row r="21" spans="2:9" ht="13.5">
      <c r="B21" s="675" t="s">
        <v>162</v>
      </c>
      <c r="C21" s="675"/>
      <c r="D21" s="675"/>
      <c r="E21" s="675"/>
      <c r="F21" s="675"/>
      <c r="G21" s="675"/>
      <c r="H21" s="675"/>
      <c r="I21" s="675"/>
    </row>
    <row r="22" spans="2:9" ht="13.5">
      <c r="B22" s="19"/>
      <c r="C22" s="19"/>
      <c r="D22" s="19"/>
      <c r="E22" s="19"/>
      <c r="F22" s="19"/>
      <c r="G22" s="19"/>
      <c r="H22" s="19"/>
      <c r="I22" s="109"/>
    </row>
    <row r="23" spans="2:9" ht="12.75">
      <c r="B23" s="760" t="s">
        <v>160</v>
      </c>
      <c r="C23" s="621" t="s">
        <v>162</v>
      </c>
      <c r="D23" s="82"/>
      <c r="E23" s="622" t="str">
        <f>ОПР!F5</f>
        <v>2020 г.</v>
      </c>
      <c r="F23" s="638"/>
      <c r="G23" s="622" t="str">
        <f>ОПР!H5</f>
        <v>2019 г.</v>
      </c>
      <c r="H23" s="762" t="s">
        <v>380</v>
      </c>
      <c r="I23" s="763"/>
    </row>
    <row r="24" spans="2:9" ht="12.75">
      <c r="B24" s="761"/>
      <c r="C24" s="626"/>
      <c r="D24" s="82"/>
      <c r="E24" s="625" t="s">
        <v>64</v>
      </c>
      <c r="F24" s="243"/>
      <c r="G24" s="625" t="s">
        <v>64</v>
      </c>
      <c r="H24" s="624" t="s">
        <v>64</v>
      </c>
      <c r="I24" s="639" t="s">
        <v>159</v>
      </c>
    </row>
    <row r="25" spans="2:9" ht="12.75">
      <c r="B25" s="640"/>
      <c r="C25" s="641" t="s">
        <v>288</v>
      </c>
      <c r="D25" s="82"/>
      <c r="E25" s="642"/>
      <c r="F25" s="643"/>
      <c r="G25" s="642"/>
      <c r="H25" s="643"/>
      <c r="I25" s="644"/>
    </row>
    <row r="26" spans="2:11" ht="12.75">
      <c r="B26" s="645">
        <v>1</v>
      </c>
      <c r="C26" s="629" t="s">
        <v>170</v>
      </c>
      <c r="D26" s="481"/>
      <c r="E26" s="646">
        <f>E14/E13</f>
        <v>-0.16249451032059728</v>
      </c>
      <c r="F26" s="647"/>
      <c r="G26" s="646">
        <f>G14/G13</f>
        <v>0.0786460299484082</v>
      </c>
      <c r="H26" s="648">
        <f>E26-G26</f>
        <v>-0.2411405402690055</v>
      </c>
      <c r="I26" s="649">
        <f>H26/G26</f>
        <v>-3.066150197628459</v>
      </c>
      <c r="K26" s="650"/>
    </row>
    <row r="27" spans="2:9" ht="12.75">
      <c r="B27" s="651">
        <v>2</v>
      </c>
      <c r="C27" s="629" t="s">
        <v>171</v>
      </c>
      <c r="D27" s="481"/>
      <c r="E27" s="652">
        <f>E14/E12</f>
        <v>-0.13830052329927736</v>
      </c>
      <c r="F27" s="647"/>
      <c r="G27" s="652">
        <f>G14/G12</f>
        <v>0.06815703380588876</v>
      </c>
      <c r="H27" s="653">
        <f>E27-G27</f>
        <v>-0.2064575571051661</v>
      </c>
      <c r="I27" s="654">
        <f>H27/G27</f>
        <v>-3.029145277846997</v>
      </c>
    </row>
    <row r="28" spans="2:9" ht="12.75">
      <c r="B28" s="645">
        <v>3</v>
      </c>
      <c r="C28" s="629" t="s">
        <v>172</v>
      </c>
      <c r="D28" s="481"/>
      <c r="E28" s="646">
        <f>E14/E17</f>
        <v>-0.9288702928870293</v>
      </c>
      <c r="F28" s="647"/>
      <c r="G28" s="646">
        <f>G14/G17</f>
        <v>0.5110384300899428</v>
      </c>
      <c r="H28" s="648">
        <f>E28-G28</f>
        <v>-1.439908722976972</v>
      </c>
      <c r="I28" s="649">
        <f>H28/G28</f>
        <v>-2.817613389121339</v>
      </c>
    </row>
    <row r="29" spans="2:9" ht="12.75">
      <c r="B29" s="645">
        <v>4</v>
      </c>
      <c r="C29" s="629" t="s">
        <v>173</v>
      </c>
      <c r="D29" s="481"/>
      <c r="E29" s="646">
        <f>E14/E18</f>
        <v>-4.3023255813953485</v>
      </c>
      <c r="F29" s="647"/>
      <c r="G29" s="646">
        <f>G14/G18</f>
        <v>0.6592827004219409</v>
      </c>
      <c r="H29" s="648">
        <f>E29-G29</f>
        <v>-4.9616082818172895</v>
      </c>
      <c r="I29" s="649">
        <f>H29/G29</f>
        <v>-7.525767441860465</v>
      </c>
    </row>
    <row r="30" spans="2:9" ht="12.75">
      <c r="B30" s="651"/>
      <c r="C30" s="641" t="s">
        <v>174</v>
      </c>
      <c r="D30" s="82"/>
      <c r="E30" s="655"/>
      <c r="F30" s="653"/>
      <c r="G30" s="655"/>
      <c r="H30" s="653"/>
      <c r="I30" s="656"/>
    </row>
    <row r="31" spans="2:9" ht="12.75">
      <c r="B31" s="645">
        <v>5</v>
      </c>
      <c r="C31" s="657" t="s">
        <v>175</v>
      </c>
      <c r="D31" s="658"/>
      <c r="E31" s="659">
        <f>E18/E19</f>
        <v>-0.18873445501097294</v>
      </c>
      <c r="F31" s="653"/>
      <c r="G31" s="659">
        <f>G18/G19</f>
        <v>-2.934984520123839</v>
      </c>
      <c r="H31" s="648">
        <f>E31-G31</f>
        <v>2.746250065112866</v>
      </c>
      <c r="I31" s="649">
        <f>H31/G31</f>
        <v>-0.9356949061513246</v>
      </c>
    </row>
    <row r="32" spans="2:9" ht="12.75">
      <c r="B32" s="645">
        <v>6</v>
      </c>
      <c r="C32" s="629" t="s">
        <v>176</v>
      </c>
      <c r="D32" s="481"/>
      <c r="E32" s="659">
        <f>E19/E18</f>
        <v>-5.2984496124031</v>
      </c>
      <c r="F32" s="653"/>
      <c r="G32" s="659">
        <f>G19/G18</f>
        <v>-0.3407172995780591</v>
      </c>
      <c r="H32" s="648">
        <f>E32-G32</f>
        <v>-4.9577323128250415</v>
      </c>
      <c r="I32" s="649">
        <f>H32/G32</f>
        <v>14.550867593059255</v>
      </c>
    </row>
    <row r="33" spans="2:9" ht="12.75">
      <c r="B33" s="651"/>
      <c r="C33" s="660" t="s">
        <v>177</v>
      </c>
      <c r="D33" s="480"/>
      <c r="E33" s="655"/>
      <c r="F33" s="653"/>
      <c r="G33" s="655"/>
      <c r="H33" s="653"/>
      <c r="I33" s="656"/>
    </row>
    <row r="34" spans="2:9" ht="12.75">
      <c r="B34" s="645">
        <v>7</v>
      </c>
      <c r="C34" s="629" t="s">
        <v>178</v>
      </c>
      <c r="D34" s="481"/>
      <c r="E34" s="659" t="e">
        <f>E6/E16</f>
        <v>#DIV/0!</v>
      </c>
      <c r="F34" s="653"/>
      <c r="G34" s="659" t="e">
        <f>G6/G16</f>
        <v>#DIV/0!</v>
      </c>
      <c r="H34" s="648" t="e">
        <f>E34-G34</f>
        <v>#DIV/0!</v>
      </c>
      <c r="I34" s="649" t="e">
        <f>H34/G34</f>
        <v>#DIV/0!</v>
      </c>
    </row>
    <row r="35" spans="2:9" ht="12.75">
      <c r="B35" s="651">
        <v>8</v>
      </c>
      <c r="C35" s="629" t="s">
        <v>179</v>
      </c>
      <c r="D35" s="481"/>
      <c r="E35" s="661" t="e">
        <f>(E6-E7-E8)/E16</f>
        <v>#DIV/0!</v>
      </c>
      <c r="F35" s="653"/>
      <c r="G35" s="655" t="e">
        <f>(G6-G7-G8)/G16</f>
        <v>#DIV/0!</v>
      </c>
      <c r="H35" s="653" t="e">
        <f>E35-G35</f>
        <v>#DIV/0!</v>
      </c>
      <c r="I35" s="654" t="e">
        <f>H35/G35</f>
        <v>#DIV/0!</v>
      </c>
    </row>
    <row r="36" spans="2:9" ht="12.75">
      <c r="B36" s="645">
        <v>9</v>
      </c>
      <c r="C36" s="629" t="s">
        <v>180</v>
      </c>
      <c r="D36" s="481"/>
      <c r="E36" s="659" t="e">
        <f>(E10+E11)/E16</f>
        <v>#DIV/0!</v>
      </c>
      <c r="F36" s="653"/>
      <c r="G36" s="659" t="e">
        <f>(G10+G11)/G16</f>
        <v>#DIV/0!</v>
      </c>
      <c r="H36" s="648" t="e">
        <f>E36-G36</f>
        <v>#DIV/0!</v>
      </c>
      <c r="I36" s="649" t="e">
        <f>H36/G36</f>
        <v>#DIV/0!</v>
      </c>
    </row>
    <row r="37" spans="2:9" ht="12.75">
      <c r="B37" s="645">
        <v>10</v>
      </c>
      <c r="C37" s="629" t="s">
        <v>181</v>
      </c>
      <c r="D37" s="481"/>
      <c r="E37" s="659" t="e">
        <f>E11/E16</f>
        <v>#DIV/0!</v>
      </c>
      <c r="F37" s="653"/>
      <c r="G37" s="659" t="e">
        <f>G11/G16</f>
        <v>#DIV/0!</v>
      </c>
      <c r="H37" s="648" t="e">
        <f>E37-G37</f>
        <v>#DIV/0!</v>
      </c>
      <c r="I37" s="649" t="e">
        <f>H37/G37</f>
        <v>#DIV/0!</v>
      </c>
    </row>
    <row r="38" spans="2:9" ht="12.75">
      <c r="B38" s="651"/>
      <c r="C38" s="660" t="s">
        <v>182</v>
      </c>
      <c r="D38" s="480"/>
      <c r="E38" s="655"/>
      <c r="F38" s="653"/>
      <c r="G38" s="655"/>
      <c r="H38" s="653"/>
      <c r="I38" s="656"/>
    </row>
    <row r="39" spans="2:9" ht="12.75">
      <c r="B39" s="645">
        <v>11</v>
      </c>
      <c r="C39" s="629" t="s">
        <v>183</v>
      </c>
      <c r="D39" s="481"/>
      <c r="E39" s="659">
        <f>E17/E13</f>
        <v>0.17493778363343582</v>
      </c>
      <c r="F39" s="653"/>
      <c r="G39" s="659">
        <f>G17/G13</f>
        <v>0.15389455140304517</v>
      </c>
      <c r="H39" s="648">
        <f>E39-G39</f>
        <v>0.021043232230390646</v>
      </c>
      <c r="I39" s="649">
        <f>H39/G39</f>
        <v>0.13673799389608707</v>
      </c>
    </row>
    <row r="40" spans="2:9" ht="12.75">
      <c r="B40" s="651"/>
      <c r="C40" s="660" t="s">
        <v>300</v>
      </c>
      <c r="D40" s="480"/>
      <c r="E40" s="655"/>
      <c r="F40" s="653"/>
      <c r="G40" s="655"/>
      <c r="H40" s="653"/>
      <c r="I40" s="656"/>
    </row>
    <row r="41" spans="2:9" ht="12.75">
      <c r="B41" s="645">
        <v>12</v>
      </c>
      <c r="C41" s="629" t="s">
        <v>302</v>
      </c>
      <c r="D41" s="481"/>
      <c r="E41" s="659">
        <f>E8/E18*365</f>
        <v>4.2441860465116275</v>
      </c>
      <c r="F41" s="653"/>
      <c r="G41" s="659">
        <f>G8/G18*365</f>
        <v>1.1550632911392404</v>
      </c>
      <c r="H41" s="662">
        <f>E41-G41</f>
        <v>3.089122755372387</v>
      </c>
      <c r="I41" s="649">
        <f>H41/G41</f>
        <v>2.6744186046511627</v>
      </c>
    </row>
    <row r="42" spans="2:9" ht="12.75">
      <c r="B42" s="645">
        <v>13</v>
      </c>
      <c r="C42" s="629" t="s">
        <v>301</v>
      </c>
      <c r="D42" s="481"/>
      <c r="E42" s="659">
        <f>E12/E18</f>
        <v>31.108527131782946</v>
      </c>
      <c r="F42" s="653"/>
      <c r="G42" s="659">
        <f>G12/G18</f>
        <v>9.672995780590718</v>
      </c>
      <c r="H42" s="648">
        <f>E42-G42</f>
        <v>21.43553135119223</v>
      </c>
      <c r="I42" s="649">
        <f>H42/G42</f>
        <v>2.2160178539727626</v>
      </c>
    </row>
    <row r="43" spans="2:9" ht="12.75">
      <c r="B43" s="645">
        <v>14</v>
      </c>
      <c r="C43" s="629" t="s">
        <v>303</v>
      </c>
      <c r="D43" s="480"/>
      <c r="E43" s="659">
        <f>E9/E18*365</f>
        <v>2.8294573643410854</v>
      </c>
      <c r="F43" s="663"/>
      <c r="G43" s="659">
        <f>G9/G18*365</f>
        <v>1.5400843881856539</v>
      </c>
      <c r="H43" s="648">
        <f>E43-G43</f>
        <v>1.2893729761554316</v>
      </c>
      <c r="I43" s="649">
        <f>H43/G43</f>
        <v>0.8372093023255817</v>
      </c>
    </row>
    <row r="44" spans="2:9" ht="12.75">
      <c r="B44" s="651"/>
      <c r="C44" s="660" t="s">
        <v>466</v>
      </c>
      <c r="D44" s="480"/>
      <c r="E44" s="655"/>
      <c r="F44" s="653"/>
      <c r="G44" s="655"/>
      <c r="H44" s="653"/>
      <c r="I44" s="656"/>
    </row>
    <row r="45" spans="2:9" ht="12.75">
      <c r="B45" s="645">
        <v>15</v>
      </c>
      <c r="C45" s="629" t="s">
        <v>469</v>
      </c>
      <c r="D45" s="481"/>
      <c r="E45" s="659">
        <f>ОПР!F40</f>
        <v>-2.06872644726984</v>
      </c>
      <c r="F45" s="653"/>
      <c r="G45" s="659">
        <f>ОПР!H40</f>
        <v>-0.591</v>
      </c>
      <c r="H45" s="648">
        <f>E45-G45</f>
        <v>-1.4777264472698401</v>
      </c>
      <c r="I45" s="649">
        <f>H45/G45</f>
        <v>2.500383159509036</v>
      </c>
    </row>
    <row r="46" spans="2:9" ht="12.75">
      <c r="B46" s="645">
        <v>16</v>
      </c>
      <c r="C46" s="629" t="s">
        <v>470</v>
      </c>
      <c r="D46" s="481"/>
      <c r="E46" s="659">
        <f>E13*1000/' осн капитал'!E7</f>
        <v>12744.402985074626</v>
      </c>
      <c r="F46" s="653"/>
      <c r="G46" s="659">
        <f>G13*1000/' осн капитал'!G7</f>
        <v>14826.492537313432</v>
      </c>
      <c r="H46" s="648">
        <f>E46-G46</f>
        <v>-2082.0895522388055</v>
      </c>
      <c r="I46" s="649">
        <f>H46/G46</f>
        <v>-0.14043035107587767</v>
      </c>
    </row>
    <row r="47" spans="2:9" ht="12.75">
      <c r="B47" s="645">
        <v>17</v>
      </c>
      <c r="C47" s="629" t="s">
        <v>471</v>
      </c>
      <c r="D47" s="481"/>
      <c r="E47" s="659">
        <f>E18*1000/' осн капитал'!E7</f>
        <v>481.34328358208955</v>
      </c>
      <c r="F47" s="653"/>
      <c r="G47" s="659">
        <f>G18*1000/' осн капитал'!G7</f>
        <v>1768.6567164179105</v>
      </c>
      <c r="H47" s="648">
        <f>E47-G47</f>
        <v>-1287.313432835821</v>
      </c>
      <c r="I47" s="649">
        <f>H47/G47</f>
        <v>-0.7278481012658228</v>
      </c>
    </row>
  </sheetData>
  <sheetProtection/>
  <mergeCells count="6">
    <mergeCell ref="B1:I1"/>
    <mergeCell ref="B23:B24"/>
    <mergeCell ref="H23:I23"/>
    <mergeCell ref="B21:I21"/>
    <mergeCell ref="H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8"/>
  <sheetViews>
    <sheetView zoomScale="85" zoomScaleNormal="85" zoomScalePageLayoutView="0" workbookViewId="0" topLeftCell="A39">
      <selection activeCell="A2" sqref="A2:G67"/>
    </sheetView>
  </sheetViews>
  <sheetFormatPr defaultColWidth="9.140625" defaultRowHeight="12.75"/>
  <cols>
    <col min="1" max="1" width="55.7109375" style="26" customWidth="1"/>
    <col min="2" max="2" width="1.7109375" style="26" customWidth="1"/>
    <col min="3" max="3" width="11.140625" style="146" customWidth="1"/>
    <col min="4" max="4" width="1.7109375" style="74" customWidth="1"/>
    <col min="5" max="5" width="15.57421875" style="147" customWidth="1"/>
    <col min="6" max="6" width="1.7109375" style="148" customWidth="1"/>
    <col min="7" max="7" width="11.28125" style="147" customWidth="1"/>
    <col min="8" max="8" width="3.00390625" style="26" customWidth="1"/>
    <col min="9" max="9" width="11.00390625" style="26" customWidth="1"/>
    <col min="10" max="10" width="14.57421875" style="26" customWidth="1"/>
    <col min="11" max="11" width="3.57421875" style="26" customWidth="1"/>
    <col min="12" max="12" width="19.00390625" style="26" customWidth="1"/>
    <col min="13" max="16384" width="9.140625" style="26" customWidth="1"/>
  </cols>
  <sheetData>
    <row r="1" spans="3:256" s="25" customFormat="1" ht="13.5">
      <c r="C1" s="53"/>
      <c r="D1" s="46"/>
      <c r="E1" s="99"/>
      <c r="F1" s="103"/>
      <c r="G1" s="99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8" ht="20.25">
      <c r="A2" s="677" t="str">
        <f>'Всеобхватен доход'!A1:F1</f>
        <v>" ДУПНИЦА - ТАБАК" АД</v>
      </c>
      <c r="B2" s="677"/>
      <c r="C2" s="677"/>
      <c r="D2" s="677"/>
      <c r="E2" s="677"/>
      <c r="F2" s="677"/>
      <c r="G2" s="677"/>
      <c r="H2" s="25"/>
    </row>
    <row r="3" spans="1:8" s="31" customFormat="1" ht="20.25">
      <c r="A3" s="689" t="s">
        <v>377</v>
      </c>
      <c r="B3" s="689"/>
      <c r="C3" s="689"/>
      <c r="D3" s="689"/>
      <c r="E3" s="104">
        <f>'Всеобхватен доход'!D2</f>
        <v>44196</v>
      </c>
      <c r="F3" s="105"/>
      <c r="G3" s="105"/>
      <c r="H3" s="25"/>
    </row>
    <row r="4" spans="1:8" ht="15" customHeight="1">
      <c r="A4" s="678" t="s">
        <v>453</v>
      </c>
      <c r="B4" s="678"/>
      <c r="C4" s="678"/>
      <c r="D4" s="678"/>
      <c r="E4" s="678"/>
      <c r="F4" s="678"/>
      <c r="G4" s="106"/>
      <c r="H4" s="107"/>
    </row>
    <row r="5" spans="1:8" s="113" customFormat="1" ht="13.5">
      <c r="A5" s="108"/>
      <c r="B5" s="108"/>
      <c r="C5" s="27"/>
      <c r="D5" s="109"/>
      <c r="E5" s="110"/>
      <c r="F5" s="111"/>
      <c r="G5" s="112"/>
      <c r="H5" s="108"/>
    </row>
    <row r="6" spans="1:8" ht="18" customHeight="1">
      <c r="A6" s="114" t="s">
        <v>4</v>
      </c>
      <c r="B6" s="37"/>
      <c r="C6" s="24" t="s">
        <v>250</v>
      </c>
      <c r="D6" s="109"/>
      <c r="E6" s="115" t="str">
        <f>'Всеобхватен доход'!D5</f>
        <v>2020 г.</v>
      </c>
      <c r="F6" s="116"/>
      <c r="G6" s="117" t="str">
        <f>'Всеобхватен доход'!F5</f>
        <v>2019 г.</v>
      </c>
      <c r="H6" s="25"/>
    </row>
    <row r="7" spans="1:8" ht="16.5" customHeight="1">
      <c r="A7" s="21" t="s">
        <v>190</v>
      </c>
      <c r="B7" s="118"/>
      <c r="C7" s="39"/>
      <c r="D7" s="32"/>
      <c r="E7" s="112"/>
      <c r="F7" s="111"/>
      <c r="G7" s="112"/>
      <c r="H7" s="25"/>
    </row>
    <row r="8" spans="1:8" ht="15.75" customHeight="1">
      <c r="A8" s="30" t="s">
        <v>260</v>
      </c>
      <c r="B8" s="51"/>
      <c r="C8" s="87">
        <f>ДМА!B2</f>
        <v>11</v>
      </c>
      <c r="D8" s="46"/>
      <c r="E8" s="99">
        <v>5416</v>
      </c>
      <c r="F8" s="103"/>
      <c r="G8" s="99">
        <v>6557</v>
      </c>
      <c r="H8" s="25"/>
    </row>
    <row r="9" spans="1:8" ht="15.75" customHeight="1">
      <c r="A9" s="30" t="s">
        <v>31</v>
      </c>
      <c r="B9" s="51"/>
      <c r="C9" s="87">
        <f>'И имоти'!B2</f>
        <v>12</v>
      </c>
      <c r="D9" s="46"/>
      <c r="E9" s="99">
        <v>2605</v>
      </c>
      <c r="F9" s="103"/>
      <c r="G9" s="99">
        <v>2605</v>
      </c>
      <c r="H9" s="25"/>
    </row>
    <row r="10" spans="1:8" ht="13.5" hidden="1">
      <c r="A10" s="30" t="s">
        <v>411</v>
      </c>
      <c r="B10" s="51"/>
      <c r="C10" s="87">
        <f>ДНА!B2</f>
        <v>13</v>
      </c>
      <c r="D10" s="46"/>
      <c r="E10" s="99">
        <v>0</v>
      </c>
      <c r="F10" s="103"/>
      <c r="G10" s="99">
        <v>0</v>
      </c>
      <c r="H10" s="25"/>
    </row>
    <row r="11" spans="1:8" ht="13.5" hidden="1">
      <c r="A11" s="30" t="s">
        <v>115</v>
      </c>
      <c r="B11" s="51"/>
      <c r="C11" s="87">
        <f>Инвестиции!B2</f>
        <v>23</v>
      </c>
      <c r="D11" s="46"/>
      <c r="E11" s="99">
        <v>0</v>
      </c>
      <c r="F11" s="103"/>
      <c r="G11" s="99">
        <v>0</v>
      </c>
      <c r="H11" s="25"/>
    </row>
    <row r="12" spans="1:8" ht="13.5" hidden="1">
      <c r="A12" s="30" t="s">
        <v>116</v>
      </c>
      <c r="B12" s="51"/>
      <c r="C12" s="87">
        <f>C11</f>
        <v>23</v>
      </c>
      <c r="D12" s="46"/>
      <c r="E12" s="99">
        <v>0</v>
      </c>
      <c r="F12" s="103"/>
      <c r="G12" s="99">
        <v>0</v>
      </c>
      <c r="H12" s="25"/>
    </row>
    <row r="13" spans="1:8" ht="13.5" hidden="1">
      <c r="A13" s="30" t="s">
        <v>424</v>
      </c>
      <c r="B13" s="51"/>
      <c r="C13" s="87">
        <f>'фин активи и пасиви'!B2</f>
        <v>22</v>
      </c>
      <c r="D13" s="46"/>
      <c r="E13" s="99">
        <v>0</v>
      </c>
      <c r="F13" s="103"/>
      <c r="G13" s="99">
        <v>0</v>
      </c>
      <c r="H13" s="25"/>
    </row>
    <row r="14" spans="1:8" ht="13.5" hidden="1">
      <c r="A14" s="30" t="s">
        <v>186</v>
      </c>
      <c r="B14" s="51"/>
      <c r="C14" s="87">
        <f>вземания!B2</f>
        <v>14</v>
      </c>
      <c r="D14" s="46"/>
      <c r="E14" s="99">
        <v>0</v>
      </c>
      <c r="F14" s="103"/>
      <c r="G14" s="99">
        <v>0</v>
      </c>
      <c r="H14" s="25"/>
    </row>
    <row r="15" spans="1:8" ht="15" customHeight="1" hidden="1">
      <c r="A15" s="30" t="s">
        <v>30</v>
      </c>
      <c r="B15" s="30"/>
      <c r="C15" s="40">
        <f>ОПР!D34</f>
        <v>10</v>
      </c>
      <c r="D15" s="46"/>
      <c r="E15" s="99">
        <v>0</v>
      </c>
      <c r="F15" s="103"/>
      <c r="G15" s="99">
        <v>0</v>
      </c>
      <c r="H15" s="25"/>
    </row>
    <row r="16" spans="1:8" ht="15">
      <c r="A16" s="37" t="s">
        <v>185</v>
      </c>
      <c r="B16" s="119"/>
      <c r="C16" s="120"/>
      <c r="D16" s="19"/>
      <c r="E16" s="121">
        <f>SUM(E8:E15)</f>
        <v>8021</v>
      </c>
      <c r="F16" s="103"/>
      <c r="G16" s="121">
        <f>SUM(G8:G15)</f>
        <v>9162</v>
      </c>
      <c r="H16" s="25"/>
    </row>
    <row r="17" spans="1:8" ht="9" customHeight="1">
      <c r="A17" s="37"/>
      <c r="B17" s="37"/>
      <c r="C17" s="122"/>
      <c r="D17" s="19"/>
      <c r="E17" s="123"/>
      <c r="F17" s="124"/>
      <c r="G17" s="123"/>
      <c r="H17" s="25"/>
    </row>
    <row r="18" spans="1:8" ht="16.5" customHeight="1">
      <c r="A18" s="37" t="s">
        <v>26</v>
      </c>
      <c r="B18" s="37"/>
      <c r="C18" s="122"/>
      <c r="D18" s="19"/>
      <c r="E18" s="123"/>
      <c r="F18" s="124"/>
      <c r="G18" s="123"/>
      <c r="H18" s="25"/>
    </row>
    <row r="19" spans="1:8" ht="13.5">
      <c r="A19" s="30" t="s">
        <v>14</v>
      </c>
      <c r="B19" s="51"/>
      <c r="C19" s="87">
        <f>'Мат запаси'!B2</f>
        <v>15</v>
      </c>
      <c r="D19" s="46"/>
      <c r="E19" s="99">
        <v>3</v>
      </c>
      <c r="F19" s="103"/>
      <c r="G19" s="99">
        <v>3</v>
      </c>
      <c r="H19" s="25"/>
    </row>
    <row r="20" spans="1:8" ht="13.5">
      <c r="A20" s="30" t="s">
        <v>187</v>
      </c>
      <c r="B20" s="51"/>
      <c r="C20" s="87">
        <f>вземания!B2</f>
        <v>14</v>
      </c>
      <c r="D20" s="46"/>
      <c r="E20" s="99">
        <v>2</v>
      </c>
      <c r="F20" s="103"/>
      <c r="G20" s="99">
        <v>4</v>
      </c>
      <c r="H20" s="25"/>
    </row>
    <row r="21" spans="1:8" ht="15.75" customHeight="1" hidden="1">
      <c r="A21" s="30" t="s">
        <v>431</v>
      </c>
      <c r="B21" s="51"/>
      <c r="C21" s="87">
        <f>C13</f>
        <v>22</v>
      </c>
      <c r="D21" s="46"/>
      <c r="E21" s="99">
        <v>0</v>
      </c>
      <c r="F21" s="103"/>
      <c r="G21" s="99">
        <v>0</v>
      </c>
      <c r="H21" s="25"/>
    </row>
    <row r="22" spans="1:8" ht="13.5">
      <c r="A22" s="30" t="s">
        <v>321</v>
      </c>
      <c r="B22" s="51"/>
      <c r="C22" s="87">
        <f>Пари!B2</f>
        <v>16</v>
      </c>
      <c r="D22" s="46"/>
      <c r="E22" s="99">
        <v>0</v>
      </c>
      <c r="F22" s="103"/>
      <c r="G22" s="99">
        <v>1</v>
      </c>
      <c r="H22" s="25"/>
    </row>
    <row r="23" spans="1:8" ht="16.5" customHeight="1">
      <c r="A23" s="37" t="s">
        <v>184</v>
      </c>
      <c r="B23" s="119"/>
      <c r="C23" s="120"/>
      <c r="D23" s="19"/>
      <c r="E23" s="121">
        <f>SUM(E19:E22)</f>
        <v>5</v>
      </c>
      <c r="F23" s="103"/>
      <c r="G23" s="121">
        <f>SUM(G19:G22)</f>
        <v>8</v>
      </c>
      <c r="H23" s="25"/>
    </row>
    <row r="24" spans="1:8" ht="27">
      <c r="A24" s="54" t="s">
        <v>263</v>
      </c>
      <c r="B24" s="119"/>
      <c r="C24" s="87">
        <f>'Активи и пасиви за продажба'!B2</f>
        <v>21</v>
      </c>
      <c r="D24" s="19"/>
      <c r="E24" s="125">
        <v>0</v>
      </c>
      <c r="F24" s="103"/>
      <c r="G24" s="125">
        <v>0</v>
      </c>
      <c r="H24" s="25"/>
    </row>
    <row r="25" spans="1:8" ht="16.5" customHeight="1" thickBot="1">
      <c r="A25" s="114" t="s">
        <v>372</v>
      </c>
      <c r="B25" s="37"/>
      <c r="C25" s="126"/>
      <c r="D25" s="19"/>
      <c r="E25" s="127">
        <f>E16+E23+E24</f>
        <v>8026</v>
      </c>
      <c r="F25" s="124"/>
      <c r="G25" s="127">
        <f>G16+G23+G24</f>
        <v>9170</v>
      </c>
      <c r="H25" s="25"/>
    </row>
    <row r="26" spans="1:8" ht="16.5" customHeight="1" thickTop="1">
      <c r="A26" s="114"/>
      <c r="B26" s="37"/>
      <c r="C26" s="126"/>
      <c r="D26" s="19"/>
      <c r="E26" s="123"/>
      <c r="F26" s="124"/>
      <c r="G26" s="123"/>
      <c r="H26" s="25"/>
    </row>
    <row r="27" spans="1:8" ht="15" customHeight="1">
      <c r="A27" s="114" t="s">
        <v>374</v>
      </c>
      <c r="B27" s="37"/>
      <c r="C27" s="128"/>
      <c r="D27" s="19"/>
      <c r="E27" s="123"/>
      <c r="F27" s="124"/>
      <c r="G27" s="123"/>
      <c r="H27" s="25"/>
    </row>
    <row r="28" spans="1:8" ht="13.5">
      <c r="A28" s="54" t="s">
        <v>16</v>
      </c>
      <c r="B28" s="37"/>
      <c r="C28" s="129">
        <f>' осн капитал'!B2</f>
        <v>17</v>
      </c>
      <c r="D28" s="19"/>
      <c r="E28" s="106">
        <v>536</v>
      </c>
      <c r="F28" s="124"/>
      <c r="G28" s="106">
        <v>536</v>
      </c>
      <c r="H28" s="25"/>
    </row>
    <row r="29" spans="1:8" ht="13.5" hidden="1">
      <c r="A29" s="30" t="s">
        <v>41</v>
      </c>
      <c r="B29" s="37"/>
      <c r="C29" s="130"/>
      <c r="D29" s="19"/>
      <c r="E29" s="106">
        <v>0</v>
      </c>
      <c r="F29" s="124"/>
      <c r="G29" s="106">
        <v>0</v>
      </c>
      <c r="H29" s="25"/>
    </row>
    <row r="30" spans="1:8" ht="13.5" hidden="1">
      <c r="A30" s="30" t="s">
        <v>42</v>
      </c>
      <c r="B30" s="37"/>
      <c r="C30" s="130"/>
      <c r="D30" s="19"/>
      <c r="E30" s="106">
        <v>0</v>
      </c>
      <c r="F30" s="124"/>
      <c r="G30" s="106">
        <v>0</v>
      </c>
      <c r="H30" s="25"/>
    </row>
    <row r="31" spans="1:8" ht="15" customHeight="1">
      <c r="A31" s="30" t="s">
        <v>21</v>
      </c>
      <c r="B31" s="37"/>
      <c r="C31" s="53"/>
      <c r="D31" s="46"/>
      <c r="E31" s="99">
        <v>7343</v>
      </c>
      <c r="F31" s="103"/>
      <c r="G31" s="99">
        <v>7343</v>
      </c>
      <c r="H31" s="25"/>
    </row>
    <row r="32" spans="1:8" ht="13.5" hidden="1">
      <c r="A32" s="30" t="s">
        <v>5</v>
      </c>
      <c r="B32" s="37"/>
      <c r="C32" s="53"/>
      <c r="D32" s="46"/>
      <c r="E32" s="106">
        <v>0</v>
      </c>
      <c r="F32" s="124"/>
      <c r="G32" s="106">
        <v>0</v>
      </c>
      <c r="H32" s="25"/>
    </row>
    <row r="33" spans="1:9" ht="13.5">
      <c r="A33" s="132" t="s">
        <v>107</v>
      </c>
      <c r="B33" s="132"/>
      <c r="C33" s="53"/>
      <c r="D33" s="46"/>
      <c r="E33" s="106">
        <v>62</v>
      </c>
      <c r="F33" s="133"/>
      <c r="G33" s="106">
        <v>-557</v>
      </c>
      <c r="H33" s="25" t="s">
        <v>24</v>
      </c>
      <c r="I33" s="134"/>
    </row>
    <row r="34" spans="1:8" ht="13.5">
      <c r="A34" s="30" t="s">
        <v>338</v>
      </c>
      <c r="B34" s="30"/>
      <c r="C34" s="53"/>
      <c r="D34" s="46"/>
      <c r="E34" s="106">
        <v>-1110</v>
      </c>
      <c r="F34" s="133"/>
      <c r="G34" s="106">
        <v>625</v>
      </c>
      <c r="H34" s="25"/>
    </row>
    <row r="35" spans="1:9" ht="16.5" customHeight="1">
      <c r="A35" s="114" t="s">
        <v>373</v>
      </c>
      <c r="B35" s="37"/>
      <c r="C35" s="126"/>
      <c r="D35" s="19"/>
      <c r="E35" s="135">
        <f>SUM(E28:E34)</f>
        <v>6831</v>
      </c>
      <c r="F35" s="124"/>
      <c r="G35" s="135">
        <f>SUM(G28:G34)</f>
        <v>7947</v>
      </c>
      <c r="H35" s="25"/>
      <c r="I35" s="134"/>
    </row>
    <row r="36" spans="1:8" ht="9" customHeight="1">
      <c r="A36" s="30"/>
      <c r="B36" s="30"/>
      <c r="C36" s="53"/>
      <c r="D36" s="46"/>
      <c r="E36" s="123"/>
      <c r="F36" s="124"/>
      <c r="G36" s="123"/>
      <c r="H36" s="25"/>
    </row>
    <row r="37" spans="1:8" ht="21" customHeight="1">
      <c r="A37" s="114" t="s">
        <v>375</v>
      </c>
      <c r="B37" s="30"/>
      <c r="C37" s="53"/>
      <c r="D37" s="46"/>
      <c r="E37" s="123"/>
      <c r="F37" s="124"/>
      <c r="G37" s="123"/>
      <c r="H37" s="25"/>
    </row>
    <row r="38" spans="1:8" ht="15" customHeight="1">
      <c r="A38" s="126" t="s">
        <v>33</v>
      </c>
      <c r="B38" s="37"/>
      <c r="C38" s="126"/>
      <c r="D38" s="19"/>
      <c r="E38" s="123"/>
      <c r="F38" s="124"/>
      <c r="G38" s="123"/>
      <c r="H38" s="25"/>
    </row>
    <row r="39" spans="1:8" ht="15" customHeight="1">
      <c r="A39" s="667"/>
      <c r="B39" s="37"/>
      <c r="C39" s="126"/>
      <c r="D39" s="19"/>
      <c r="E39" s="106"/>
      <c r="F39" s="124"/>
      <c r="G39" s="123"/>
      <c r="H39" s="25"/>
    </row>
    <row r="40" spans="1:8" ht="13.5">
      <c r="A40" s="30" t="s">
        <v>403</v>
      </c>
      <c r="B40" s="30"/>
      <c r="C40" s="87">
        <f>'фин задълж'!B2</f>
        <v>19</v>
      </c>
      <c r="D40" s="46"/>
      <c r="E40" s="106">
        <v>386</v>
      </c>
      <c r="F40" s="133">
        <v>0</v>
      </c>
      <c r="G40" s="106">
        <v>350</v>
      </c>
      <c r="H40" s="25"/>
    </row>
    <row r="41" spans="1:8" ht="10.5" customHeight="1">
      <c r="A41" s="30" t="s">
        <v>188</v>
      </c>
      <c r="B41" s="30"/>
      <c r="C41" s="87">
        <f>задължения!B2</f>
        <v>18</v>
      </c>
      <c r="D41" s="46"/>
      <c r="E41" s="106">
        <v>776</v>
      </c>
      <c r="F41" s="133">
        <v>0</v>
      </c>
      <c r="G41" s="106">
        <v>840</v>
      </c>
      <c r="H41" s="25"/>
    </row>
    <row r="42" spans="1:8" ht="13.5" hidden="1">
      <c r="A42" s="30" t="s">
        <v>43</v>
      </c>
      <c r="B42" s="30"/>
      <c r="C42" s="40">
        <f>C15</f>
        <v>10</v>
      </c>
      <c r="D42" s="46"/>
      <c r="E42" s="106">
        <v>0</v>
      </c>
      <c r="F42" s="133">
        <v>0</v>
      </c>
      <c r="G42" s="106">
        <v>0</v>
      </c>
      <c r="H42" s="25"/>
    </row>
    <row r="43" spans="1:8" ht="12" customHeight="1">
      <c r="A43" s="668" t="s">
        <v>483</v>
      </c>
      <c r="B43" s="30"/>
      <c r="C43" s="87">
        <f>'Пасиви по отсрочени данъци'!B2</f>
        <v>20</v>
      </c>
      <c r="D43" s="46"/>
      <c r="E43" s="106">
        <v>33</v>
      </c>
      <c r="F43" s="133">
        <v>0</v>
      </c>
      <c r="G43" s="106">
        <v>33</v>
      </c>
      <c r="H43" s="25"/>
    </row>
    <row r="44" spans="1:8" ht="16.5" customHeight="1">
      <c r="A44" s="30" t="s">
        <v>430</v>
      </c>
      <c r="B44" s="30"/>
      <c r="C44" s="87">
        <f>C21</f>
        <v>22</v>
      </c>
      <c r="D44" s="46"/>
      <c r="E44" s="106">
        <v>0</v>
      </c>
      <c r="F44" s="133">
        <v>0</v>
      </c>
      <c r="G44" s="106">
        <v>0</v>
      </c>
      <c r="H44" s="25"/>
    </row>
    <row r="45" spans="1:8" ht="12.75" customHeight="1">
      <c r="A45" s="126" t="s">
        <v>261</v>
      </c>
      <c r="B45" s="37"/>
      <c r="C45" s="126"/>
      <c r="D45" s="19"/>
      <c r="E45" s="135">
        <f>SUM(E40:E44)</f>
        <v>1195</v>
      </c>
      <c r="F45" s="124"/>
      <c r="G45" s="135">
        <f>SUM(G40:G44)</f>
        <v>1223</v>
      </c>
      <c r="H45" s="25"/>
    </row>
    <row r="46" spans="1:8" ht="13.5">
      <c r="A46" s="37"/>
      <c r="B46" s="37"/>
      <c r="C46" s="53"/>
      <c r="D46" s="46"/>
      <c r="E46" s="125"/>
      <c r="F46" s="136"/>
      <c r="G46" s="125"/>
      <c r="H46" s="25"/>
    </row>
    <row r="47" spans="1:8" ht="13.5" hidden="1">
      <c r="A47" s="126" t="s">
        <v>34</v>
      </c>
      <c r="B47" s="37"/>
      <c r="C47" s="126"/>
      <c r="D47" s="19"/>
      <c r="E47" s="123"/>
      <c r="F47" s="124"/>
      <c r="G47" s="123"/>
      <c r="H47" s="25"/>
    </row>
    <row r="48" spans="1:8" ht="13.5" hidden="1">
      <c r="A48" s="30" t="s">
        <v>404</v>
      </c>
      <c r="B48" s="30"/>
      <c r="C48" s="87">
        <f>'фин задълж'!B2</f>
        <v>19</v>
      </c>
      <c r="D48" s="46"/>
      <c r="E48" s="106">
        <v>0</v>
      </c>
      <c r="F48" s="133"/>
      <c r="G48" s="106">
        <v>0</v>
      </c>
      <c r="H48" s="25"/>
    </row>
    <row r="49" spans="1:8" ht="13.5" hidden="1">
      <c r="A49" s="30" t="s">
        <v>189</v>
      </c>
      <c r="B49" s="30"/>
      <c r="C49" s="87">
        <f>C41</f>
        <v>18</v>
      </c>
      <c r="D49" s="46"/>
      <c r="E49" s="106">
        <v>0</v>
      </c>
      <c r="F49" s="133"/>
      <c r="G49" s="106">
        <v>0</v>
      </c>
      <c r="H49" s="25"/>
    </row>
    <row r="50" spans="1:8" ht="15" customHeight="1" hidden="1">
      <c r="A50" s="30" t="s">
        <v>432</v>
      </c>
      <c r="B50" s="30"/>
      <c r="C50" s="87">
        <f>C44</f>
        <v>22</v>
      </c>
      <c r="D50" s="46"/>
      <c r="E50" s="106">
        <v>0</v>
      </c>
      <c r="F50" s="133"/>
      <c r="G50" s="106">
        <v>0</v>
      </c>
      <c r="H50" s="25"/>
    </row>
    <row r="51" spans="1:8" ht="16.5" customHeight="1" hidden="1">
      <c r="A51" s="126" t="s">
        <v>262</v>
      </c>
      <c r="B51" s="37"/>
      <c r="C51" s="126"/>
      <c r="D51" s="19"/>
      <c r="E51" s="135">
        <f>SUM(E48:E50)</f>
        <v>0</v>
      </c>
      <c r="F51" s="124"/>
      <c r="G51" s="135">
        <f>SUM(G48:G50)</f>
        <v>0</v>
      </c>
      <c r="H51" s="25"/>
    </row>
    <row r="52" spans="1:12" ht="27" hidden="1">
      <c r="A52" s="54" t="s">
        <v>264</v>
      </c>
      <c r="B52" s="30"/>
      <c r="C52" s="87">
        <f>C24</f>
        <v>21</v>
      </c>
      <c r="D52" s="46"/>
      <c r="E52" s="137">
        <v>0</v>
      </c>
      <c r="F52" s="103"/>
      <c r="G52" s="137">
        <v>0</v>
      </c>
      <c r="H52" s="25"/>
      <c r="J52" s="687" t="s">
        <v>456</v>
      </c>
      <c r="K52" s="687"/>
      <c r="L52" s="687"/>
    </row>
    <row r="53" spans="1:12" ht="16.5" customHeight="1" thickBot="1">
      <c r="A53" s="126" t="s">
        <v>376</v>
      </c>
      <c r="B53" s="37"/>
      <c r="C53" s="126"/>
      <c r="D53" s="19"/>
      <c r="E53" s="127">
        <f>E35+E39+E45</f>
        <v>8026</v>
      </c>
      <c r="F53" s="124"/>
      <c r="G53" s="127">
        <f>G35+G45+G51+G52</f>
        <v>9170</v>
      </c>
      <c r="H53" s="25"/>
      <c r="J53" s="138">
        <f>E25-E53</f>
        <v>0</v>
      </c>
      <c r="K53" s="49"/>
      <c r="L53" s="138">
        <f>G25-G53</f>
        <v>0</v>
      </c>
    </row>
    <row r="54" spans="1:8" ht="16.5" customHeight="1" thickTop="1">
      <c r="A54" s="126"/>
      <c r="B54" s="37"/>
      <c r="C54" s="126"/>
      <c r="D54" s="19"/>
      <c r="E54" s="123"/>
      <c r="F54" s="124"/>
      <c r="G54" s="123"/>
      <c r="H54" s="25"/>
    </row>
    <row r="55" spans="1:8" ht="13.5">
      <c r="A55" s="683" t="s">
        <v>362</v>
      </c>
      <c r="B55" s="683"/>
      <c r="C55" s="683"/>
      <c r="D55" s="46"/>
      <c r="E55" s="139" t="s">
        <v>362</v>
      </c>
      <c r="F55" s="103"/>
      <c r="G55" s="139" t="s">
        <v>362</v>
      </c>
      <c r="H55" s="25"/>
    </row>
    <row r="56" spans="1:8" ht="13.5">
      <c r="A56" s="688" t="str">
        <f>'Всеобхватен доход'!A20</f>
        <v>Приложенията и пояснителните сведения представляват неразделна част от финансовия отчет</v>
      </c>
      <c r="B56" s="688"/>
      <c r="C56" s="688"/>
      <c r="D56" s="688"/>
      <c r="E56" s="688"/>
      <c r="F56" s="688"/>
      <c r="G56" s="688"/>
      <c r="H56" s="25"/>
    </row>
    <row r="57" spans="1:8" ht="13.5">
      <c r="A57" s="681" t="s">
        <v>362</v>
      </c>
      <c r="B57" s="681"/>
      <c r="C57" s="681"/>
      <c r="D57" s="62"/>
      <c r="E57" s="140" t="s">
        <v>362</v>
      </c>
      <c r="F57" s="141"/>
      <c r="G57" s="140" t="s">
        <v>362</v>
      </c>
      <c r="H57" s="25"/>
    </row>
    <row r="58" spans="1:8" ht="13.5">
      <c r="A58" s="64" t="s">
        <v>233</v>
      </c>
      <c r="B58" s="142"/>
      <c r="C58" s="53"/>
      <c r="D58" s="46"/>
      <c r="E58" s="99"/>
      <c r="F58" s="103"/>
      <c r="G58" s="99"/>
      <c r="H58" s="25"/>
    </row>
    <row r="59" spans="1:8" ht="13.5">
      <c r="A59" s="67" t="str">
        <f>'Всеобхватен доход'!A24</f>
        <v>Венчо Бачев</v>
      </c>
      <c r="B59" s="68"/>
      <c r="C59" s="53"/>
      <c r="D59" s="46"/>
      <c r="E59" s="143"/>
      <c r="F59" s="136"/>
      <c r="G59" s="143"/>
      <c r="H59" s="25"/>
    </row>
    <row r="60" spans="1:8" ht="13.5">
      <c r="A60" s="67"/>
      <c r="B60" s="68"/>
      <c r="C60" s="53"/>
      <c r="D60" s="46"/>
      <c r="E60" s="125"/>
      <c r="F60" s="136"/>
      <c r="G60" s="143"/>
      <c r="H60" s="25"/>
    </row>
    <row r="61" spans="1:8" ht="13.5">
      <c r="A61" s="68" t="s">
        <v>13</v>
      </c>
      <c r="B61" s="70"/>
      <c r="C61" s="53"/>
      <c r="D61" s="46"/>
      <c r="E61" s="125"/>
      <c r="F61" s="136"/>
      <c r="G61" s="125"/>
      <c r="H61" s="25"/>
    </row>
    <row r="62" spans="1:8" ht="13.5">
      <c r="A62" s="69" t="str">
        <f>'Всеобхватен доход'!A27</f>
        <v>Елена Васева</v>
      </c>
      <c r="B62" s="68"/>
      <c r="C62" s="53"/>
      <c r="D62" s="46"/>
      <c r="E62" s="99"/>
      <c r="F62" s="103"/>
      <c r="G62" s="99"/>
      <c r="H62" s="25"/>
    </row>
    <row r="63" spans="1:8" ht="13.5">
      <c r="A63" s="68"/>
      <c r="B63" s="144"/>
      <c r="C63" s="53"/>
      <c r="D63" s="46"/>
      <c r="E63" s="99"/>
      <c r="F63" s="103"/>
      <c r="G63" s="99"/>
      <c r="H63" s="25"/>
    </row>
    <row r="64" spans="1:8" ht="13.5">
      <c r="A64" s="71"/>
      <c r="B64" s="25"/>
      <c r="C64" s="53"/>
      <c r="D64" s="46"/>
      <c r="E64" s="99"/>
      <c r="F64" s="103"/>
      <c r="G64" s="99"/>
      <c r="H64" s="25"/>
    </row>
    <row r="65" spans="1:8" ht="13.5">
      <c r="A65" s="72"/>
      <c r="B65" s="25"/>
      <c r="C65" s="53"/>
      <c r="D65" s="46"/>
      <c r="E65" s="99"/>
      <c r="F65" s="103"/>
      <c r="G65" s="99" t="s">
        <v>24</v>
      </c>
      <c r="H65" s="25"/>
    </row>
    <row r="66" spans="1:8" ht="17.25">
      <c r="A66" s="145"/>
      <c r="B66" s="25"/>
      <c r="C66" s="53"/>
      <c r="D66" s="46"/>
      <c r="E66" s="99"/>
      <c r="F66" s="103"/>
      <c r="G66" s="99"/>
      <c r="H66" s="25"/>
    </row>
    <row r="67" spans="1:8" ht="13.5">
      <c r="A67" s="67" t="str">
        <f>'Всеобхватен доход'!A32</f>
        <v>Дупница, 28 февруари 2021 г.</v>
      </c>
      <c r="B67" s="142"/>
      <c r="C67" s="53"/>
      <c r="D67" s="46"/>
      <c r="E67" s="99"/>
      <c r="F67" s="103"/>
      <c r="G67" s="99"/>
      <c r="H67" s="25"/>
    </row>
    <row r="68" spans="1:8" ht="13.5">
      <c r="A68" s="67"/>
      <c r="B68" s="142"/>
      <c r="C68" s="53"/>
      <c r="D68" s="46"/>
      <c r="E68" s="99"/>
      <c r="F68" s="103"/>
      <c r="G68" s="99"/>
      <c r="H68" s="25"/>
    </row>
    <row r="69" ht="13.5">
      <c r="G69" s="26"/>
    </row>
    <row r="73" spans="1:4" ht="13.5">
      <c r="A73" s="149"/>
      <c r="B73" s="149"/>
      <c r="C73" s="150"/>
      <c r="D73" s="26"/>
    </row>
    <row r="75" spans="1:4" ht="13.5">
      <c r="A75" s="149"/>
      <c r="B75" s="149"/>
      <c r="C75" s="150"/>
      <c r="D75" s="26"/>
    </row>
    <row r="76" spans="1:4" ht="13.5">
      <c r="A76" s="149"/>
      <c r="B76" s="149"/>
      <c r="C76" s="150"/>
      <c r="D76" s="26"/>
    </row>
    <row r="77" spans="1:2" ht="13.5">
      <c r="A77" s="150"/>
      <c r="B77" s="150"/>
    </row>
    <row r="79" spans="1:2" ht="13.5">
      <c r="A79" s="151"/>
      <c r="B79" s="151"/>
    </row>
    <row r="80" spans="1:2" ht="13.5">
      <c r="A80" s="152"/>
      <c r="B80" s="152"/>
    </row>
    <row r="81" spans="1:2" ht="13.5">
      <c r="A81" s="152"/>
      <c r="B81" s="152"/>
    </row>
    <row r="82" spans="1:2" ht="13.5">
      <c r="A82" s="151"/>
      <c r="B82" s="151"/>
    </row>
    <row r="83" spans="1:2" ht="13.5">
      <c r="A83" s="153"/>
      <c r="B83" s="153"/>
    </row>
    <row r="86" spans="1:2" ht="13.5">
      <c r="A86" s="154"/>
      <c r="B86" s="154"/>
    </row>
    <row r="87" spans="1:2" ht="13.5">
      <c r="A87" s="154"/>
      <c r="B87" s="154"/>
    </row>
    <row r="88" spans="1:2" ht="13.5">
      <c r="A88" s="155"/>
      <c r="B88" s="155"/>
    </row>
  </sheetData>
  <sheetProtection/>
  <mergeCells count="7">
    <mergeCell ref="J52:L52"/>
    <mergeCell ref="A57:C57"/>
    <mergeCell ref="A2:G2"/>
    <mergeCell ref="A56:G56"/>
    <mergeCell ref="A55:C55"/>
    <mergeCell ref="A3:D3"/>
    <mergeCell ref="A4:F4"/>
  </mergeCells>
  <hyperlinks>
    <hyperlink ref="C8" location="ДМА!Print_Area" display="ДМА!Print_Area"/>
    <hyperlink ref="C14" location="вземания!Print_Area" display="вземания!Print_Area"/>
    <hyperlink ref="C20" location="вземания!Print_Area" display="вземания!Print_Area"/>
    <hyperlink ref="C19" location="'Мат запаси'!A1" display="'Мат запаси'!A1"/>
    <hyperlink ref="C22" location="Пари!Print_Area" display="Пари!Print_Area"/>
    <hyperlink ref="C9" location="'И имоти'!A1" display="'И имоти'!A1"/>
    <hyperlink ref="C10" location="ДНА!Print_Area" display="ДНА!Print_Area"/>
    <hyperlink ref="C15" location="Данъци!Print_Area" display="Данъци!Print_Area"/>
    <hyperlink ref="C42" location="Данъци!Print_Area" display="Данъци!Print_Area"/>
    <hyperlink ref="C28" location="' осн капитал'!Print_Area" display="' осн капитал'!Print_Area"/>
    <hyperlink ref="C41" location="задължения!Print_Area" display="задължения!Print_Area"/>
    <hyperlink ref="C49" location="задължения!Print_Area" display="задължения!Print_Area"/>
    <hyperlink ref="C40" location="'фин задълж'!A1" display="'фин задълж'!A1"/>
    <hyperlink ref="C43" location="Провизии!A1" display="Провизии!A1"/>
    <hyperlink ref="C24" location="'Активи и пасиви за продажба'!A1" display="'Активи и пасиви за продажба'!A1"/>
    <hyperlink ref="C52" location="'Активи и пасиви за продажба'!A1" display="'Активи и пасиви за продажба'!A1"/>
    <hyperlink ref="C48" location="'фин задълж'!A1" display="'фин задълж'!A1"/>
    <hyperlink ref="C13" location="'фин активи и пасиви'!A1" display="'фин активи и пасиви'!A1"/>
    <hyperlink ref="C21" location="'фин активи и пасиви'!A1" display="'фин активи и пасиви'!A1"/>
    <hyperlink ref="C50" location="'фин активи и пасиви'!A1" display="'фин активи и пасиви'!A1"/>
    <hyperlink ref="C44" location="'фин активи и пасиви'!A1" display="'фин активи и пасиви'!A1"/>
    <hyperlink ref="C11" location="Инвестиции!A1" display="Инвестиции!A1"/>
    <hyperlink ref="C12" location="Инвестиции!A1" display="Инвестиции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3"/>
  <sheetViews>
    <sheetView zoomScaleSheetLayoutView="80" zoomScalePageLayoutView="0" workbookViewId="0" topLeftCell="A10">
      <selection activeCell="A18" sqref="A18"/>
    </sheetView>
  </sheetViews>
  <sheetFormatPr defaultColWidth="9.140625" defaultRowHeight="12.75"/>
  <cols>
    <col min="1" max="1" width="71.140625" style="210" customWidth="1"/>
    <col min="2" max="2" width="9.00390625" style="210" bestFit="1" customWidth="1"/>
    <col min="3" max="3" width="1.7109375" style="206" customWidth="1"/>
    <col min="4" max="4" width="15.140625" style="207" bestFit="1" customWidth="1"/>
    <col min="5" max="5" width="1.7109375" style="208" customWidth="1"/>
    <col min="6" max="6" width="12.140625" style="207" customWidth="1"/>
    <col min="7" max="7" width="4.28125" style="157" customWidth="1"/>
    <col min="8" max="8" width="9.140625" style="157" customWidth="1"/>
    <col min="9" max="9" width="35.28125" style="157" bestFit="1" customWidth="1"/>
    <col min="10" max="10" width="9.28125" style="157" bestFit="1" customWidth="1"/>
    <col min="11" max="16384" width="9.140625" style="157" customWidth="1"/>
  </cols>
  <sheetData>
    <row r="1" spans="1:7" ht="17.25">
      <c r="A1" s="690" t="str">
        <f>Баланс!A2</f>
        <v>" ДУПНИЦА - ТАБАК" АД</v>
      </c>
      <c r="B1" s="690"/>
      <c r="C1" s="690"/>
      <c r="D1" s="690"/>
      <c r="E1" s="690"/>
      <c r="F1" s="690"/>
      <c r="G1" s="156"/>
    </row>
    <row r="2" spans="1:7" ht="17.25">
      <c r="A2" s="693" t="s">
        <v>378</v>
      </c>
      <c r="B2" s="693"/>
      <c r="C2" s="693"/>
      <c r="D2" s="158">
        <f>Баланс!E3</f>
        <v>44196</v>
      </c>
      <c r="E2" s="159"/>
      <c r="F2" s="159"/>
      <c r="G2" s="156"/>
    </row>
    <row r="3" spans="1:7" ht="13.5">
      <c r="A3" s="678" t="s">
        <v>453</v>
      </c>
      <c r="B3" s="678"/>
      <c r="C3" s="678"/>
      <c r="D3" s="678"/>
      <c r="E3" s="678"/>
      <c r="F3" s="678"/>
      <c r="G3" s="156"/>
    </row>
    <row r="4" spans="1:9" ht="13.5">
      <c r="A4" s="160"/>
      <c r="B4" s="160"/>
      <c r="C4" s="161"/>
      <c r="D4" s="162"/>
      <c r="E4" s="162"/>
      <c r="F4" s="162"/>
      <c r="G4" s="156"/>
      <c r="I4" s="163" t="s">
        <v>280</v>
      </c>
    </row>
    <row r="5" spans="1:9" ht="13.5">
      <c r="A5" s="160"/>
      <c r="B5" s="164" t="s">
        <v>287</v>
      </c>
      <c r="C5" s="161"/>
      <c r="D5" s="165" t="str">
        <f>Баланс!E6</f>
        <v>2020 г.</v>
      </c>
      <c r="E5" s="166"/>
      <c r="F5" s="165" t="str">
        <f>Баланс!G6</f>
        <v>2019 г.</v>
      </c>
      <c r="G5" s="156"/>
      <c r="I5" s="163" t="s">
        <v>399</v>
      </c>
    </row>
    <row r="6" spans="1:7" ht="13.5">
      <c r="A6" s="160"/>
      <c r="B6" s="160"/>
      <c r="C6" s="161"/>
      <c r="D6" s="167"/>
      <c r="E6" s="166"/>
      <c r="F6" s="167"/>
      <c r="G6" s="156"/>
    </row>
    <row r="7" spans="1:7" ht="13.5">
      <c r="A7" s="168" t="s">
        <v>50</v>
      </c>
      <c r="B7" s="168"/>
      <c r="C7" s="169"/>
      <c r="D7" s="170"/>
      <c r="E7" s="171"/>
      <c r="F7" s="170"/>
      <c r="G7" s="156"/>
    </row>
    <row r="8" spans="1:7" ht="13.5">
      <c r="A8" s="172" t="s">
        <v>6</v>
      </c>
      <c r="B8" s="172"/>
      <c r="C8" s="169"/>
      <c r="D8" s="170">
        <v>71</v>
      </c>
      <c r="E8" s="171"/>
      <c r="F8" s="170">
        <v>78</v>
      </c>
      <c r="G8" s="156"/>
    </row>
    <row r="9" spans="1:7" ht="13.5">
      <c r="A9" s="172" t="s">
        <v>7</v>
      </c>
      <c r="B9" s="172"/>
      <c r="C9" s="169"/>
      <c r="D9" s="170">
        <v>-33</v>
      </c>
      <c r="E9" s="171"/>
      <c r="F9" s="170">
        <v>-25</v>
      </c>
      <c r="G9" s="156"/>
    </row>
    <row r="10" spans="1:7" ht="13.5">
      <c r="A10" s="172" t="s">
        <v>265</v>
      </c>
      <c r="B10" s="172"/>
      <c r="C10" s="169"/>
      <c r="D10" s="170">
        <v>-36</v>
      </c>
      <c r="E10" s="171"/>
      <c r="F10" s="170">
        <v>-37</v>
      </c>
      <c r="G10" s="156"/>
    </row>
    <row r="11" spans="1:7" ht="13.5" hidden="1">
      <c r="A11" s="172" t="s">
        <v>8</v>
      </c>
      <c r="B11" s="173"/>
      <c r="C11" s="174"/>
      <c r="D11" s="170">
        <v>0</v>
      </c>
      <c r="E11" s="171"/>
      <c r="F11" s="170">
        <v>0</v>
      </c>
      <c r="G11" s="156"/>
    </row>
    <row r="12" spans="1:7" ht="13.5" hidden="1">
      <c r="A12" s="172" t="s">
        <v>27</v>
      </c>
      <c r="B12" s="172"/>
      <c r="C12" s="174"/>
      <c r="D12" s="170">
        <v>0</v>
      </c>
      <c r="E12" s="171"/>
      <c r="F12" s="170">
        <v>0</v>
      </c>
      <c r="G12" s="156"/>
    </row>
    <row r="13" spans="1:7" ht="13.5" hidden="1">
      <c r="A13" s="172" t="s">
        <v>28</v>
      </c>
      <c r="B13" s="172"/>
      <c r="C13" s="174"/>
      <c r="D13" s="170">
        <v>0</v>
      </c>
      <c r="E13" s="171"/>
      <c r="F13" s="170">
        <v>0</v>
      </c>
      <c r="G13" s="156"/>
    </row>
    <row r="14" spans="1:7" ht="13.5" hidden="1">
      <c r="A14" s="172" t="s">
        <v>266</v>
      </c>
      <c r="B14" s="172"/>
      <c r="C14" s="174"/>
      <c r="D14" s="170">
        <v>0</v>
      </c>
      <c r="E14" s="171"/>
      <c r="F14" s="170">
        <v>0</v>
      </c>
      <c r="G14" s="156"/>
    </row>
    <row r="15" spans="1:7" ht="13.5" hidden="1">
      <c r="A15" s="172" t="s">
        <v>11</v>
      </c>
      <c r="B15" s="172"/>
      <c r="C15" s="169"/>
      <c r="D15" s="170">
        <v>0</v>
      </c>
      <c r="E15" s="171"/>
      <c r="F15" s="170">
        <v>0</v>
      </c>
      <c r="G15" s="156"/>
    </row>
    <row r="16" spans="1:7" ht="14.25" thickBot="1">
      <c r="A16" s="175"/>
      <c r="B16" s="176"/>
      <c r="C16" s="174"/>
      <c r="D16" s="177">
        <f>SUM(D8:D15)</f>
        <v>2</v>
      </c>
      <c r="E16" s="178"/>
      <c r="F16" s="177">
        <f>SUM(F8:F15)</f>
        <v>16</v>
      </c>
      <c r="G16" s="156"/>
    </row>
    <row r="17" spans="1:7" ht="14.25" thickTop="1">
      <c r="A17" s="172"/>
      <c r="B17" s="172"/>
      <c r="C17" s="169"/>
      <c r="D17" s="170"/>
      <c r="E17" s="171"/>
      <c r="F17" s="170"/>
      <c r="G17" s="156"/>
    </row>
    <row r="18" spans="1:7" ht="13.5">
      <c r="A18" s="168" t="s">
        <v>51</v>
      </c>
      <c r="B18" s="168"/>
      <c r="C18" s="169"/>
      <c r="D18" s="170"/>
      <c r="E18" s="171"/>
      <c r="F18" s="170"/>
      <c r="G18" s="156"/>
    </row>
    <row r="19" spans="1:7" ht="13.5" hidden="1">
      <c r="A19" s="172" t="s">
        <v>9</v>
      </c>
      <c r="B19" s="172"/>
      <c r="C19" s="169"/>
      <c r="D19" s="170">
        <v>0</v>
      </c>
      <c r="E19" s="171"/>
      <c r="F19" s="170">
        <v>0</v>
      </c>
      <c r="G19" s="156"/>
    </row>
    <row r="20" spans="1:7" ht="13.5" hidden="1">
      <c r="A20" s="172" t="s">
        <v>10</v>
      </c>
      <c r="B20" s="179"/>
      <c r="C20" s="169"/>
      <c r="D20" s="170">
        <v>0</v>
      </c>
      <c r="E20" s="171"/>
      <c r="F20" s="170">
        <v>0</v>
      </c>
      <c r="G20" s="156"/>
    </row>
    <row r="21" spans="1:7" ht="13.5" hidden="1">
      <c r="A21" s="172" t="s">
        <v>44</v>
      </c>
      <c r="B21" s="179"/>
      <c r="C21" s="169"/>
      <c r="D21" s="170">
        <v>0</v>
      </c>
      <c r="E21" s="171"/>
      <c r="F21" s="170">
        <v>0</v>
      </c>
      <c r="G21" s="156"/>
    </row>
    <row r="22" spans="1:7" ht="13.5" hidden="1">
      <c r="A22" s="172" t="s">
        <v>45</v>
      </c>
      <c r="B22" s="179"/>
      <c r="C22" s="169"/>
      <c r="D22" s="170">
        <v>0</v>
      </c>
      <c r="E22" s="171"/>
      <c r="F22" s="170">
        <v>0</v>
      </c>
      <c r="G22" s="156"/>
    </row>
    <row r="23" spans="1:7" ht="13.5" hidden="1">
      <c r="A23" s="172" t="s">
        <v>267</v>
      </c>
      <c r="B23" s="172"/>
      <c r="C23" s="169"/>
      <c r="D23" s="170">
        <v>0</v>
      </c>
      <c r="E23" s="171"/>
      <c r="F23" s="170">
        <v>0</v>
      </c>
      <c r="G23" s="156"/>
    </row>
    <row r="24" spans="1:7" ht="13.5" hidden="1">
      <c r="A24" s="172" t="s">
        <v>268</v>
      </c>
      <c r="B24" s="172"/>
      <c r="C24" s="169"/>
      <c r="D24" s="170">
        <v>0</v>
      </c>
      <c r="E24" s="171"/>
      <c r="F24" s="170">
        <v>0</v>
      </c>
      <c r="G24" s="156"/>
    </row>
    <row r="25" spans="1:7" ht="13.5" hidden="1">
      <c r="A25" s="172" t="s">
        <v>269</v>
      </c>
      <c r="B25" s="172"/>
      <c r="C25" s="169"/>
      <c r="D25" s="180">
        <v>0</v>
      </c>
      <c r="E25" s="180"/>
      <c r="F25" s="180">
        <v>0</v>
      </c>
      <c r="G25" s="156"/>
    </row>
    <row r="26" spans="1:7" ht="13.5" hidden="1">
      <c r="A26" s="172" t="s">
        <v>12</v>
      </c>
      <c r="B26" s="172"/>
      <c r="C26" s="169"/>
      <c r="D26" s="170">
        <v>0</v>
      </c>
      <c r="E26" s="171"/>
      <c r="F26" s="170">
        <v>0</v>
      </c>
      <c r="G26" s="156"/>
    </row>
    <row r="27" spans="1:7" ht="14.25" thickBot="1">
      <c r="A27" s="175"/>
      <c r="B27" s="176"/>
      <c r="C27" s="169"/>
      <c r="D27" s="177">
        <f>SUM(D19:D26)</f>
        <v>0</v>
      </c>
      <c r="E27" s="178"/>
      <c r="F27" s="177">
        <f>SUM(F19:F26)</f>
        <v>0</v>
      </c>
      <c r="G27" s="156"/>
    </row>
    <row r="28" spans="1:7" ht="14.25" thickTop="1">
      <c r="A28" s="172"/>
      <c r="B28" s="172"/>
      <c r="C28" s="169"/>
      <c r="D28" s="170">
        <v>-3</v>
      </c>
      <c r="E28" s="171"/>
      <c r="F28" s="170">
        <v>-16</v>
      </c>
      <c r="G28" s="156"/>
    </row>
    <row r="29" spans="1:7" ht="13.5">
      <c r="A29" s="168" t="s">
        <v>52</v>
      </c>
      <c r="B29" s="168"/>
      <c r="C29" s="169"/>
      <c r="D29" s="181"/>
      <c r="E29" s="178"/>
      <c r="F29" s="181"/>
      <c r="G29" s="156"/>
    </row>
    <row r="30" spans="1:7" ht="27" hidden="1">
      <c r="A30" s="172" t="s">
        <v>48</v>
      </c>
      <c r="B30" s="179"/>
      <c r="C30" s="169"/>
      <c r="D30" s="170">
        <v>0</v>
      </c>
      <c r="E30" s="171"/>
      <c r="F30" s="170">
        <v>0</v>
      </c>
      <c r="G30" s="156"/>
    </row>
    <row r="31" spans="1:13" ht="27" hidden="1">
      <c r="A31" s="172" t="s">
        <v>49</v>
      </c>
      <c r="B31" s="179"/>
      <c r="C31" s="169"/>
      <c r="D31" s="170">
        <v>0</v>
      </c>
      <c r="E31" s="171"/>
      <c r="F31" s="170">
        <v>0</v>
      </c>
      <c r="G31" s="156"/>
      <c r="J31" s="182"/>
      <c r="K31" s="182"/>
      <c r="L31" s="182"/>
      <c r="M31" s="183"/>
    </row>
    <row r="32" spans="1:13" ht="13.5" hidden="1">
      <c r="A32" s="172" t="s">
        <v>46</v>
      </c>
      <c r="B32" s="172"/>
      <c r="C32" s="169"/>
      <c r="D32" s="170">
        <v>0</v>
      </c>
      <c r="E32" s="171"/>
      <c r="F32" s="170">
        <v>0</v>
      </c>
      <c r="G32" s="156"/>
      <c r="J32" s="182"/>
      <c r="K32" s="182"/>
      <c r="L32" s="182"/>
      <c r="M32" s="183"/>
    </row>
    <row r="33" spans="1:13" ht="13.5" hidden="1">
      <c r="A33" s="172" t="s">
        <v>47</v>
      </c>
      <c r="B33" s="172"/>
      <c r="C33" s="169"/>
      <c r="D33" s="170">
        <v>0</v>
      </c>
      <c r="E33" s="170"/>
      <c r="F33" s="170">
        <v>0</v>
      </c>
      <c r="G33" s="156"/>
      <c r="J33" s="183"/>
      <c r="L33" s="183"/>
      <c r="M33" s="183"/>
    </row>
    <row r="34" spans="1:7" ht="13.5" hidden="1">
      <c r="A34" s="172" t="s">
        <v>270</v>
      </c>
      <c r="B34" s="172"/>
      <c r="C34" s="169"/>
      <c r="D34" s="170">
        <v>0</v>
      </c>
      <c r="E34" s="170"/>
      <c r="F34" s="170">
        <v>0</v>
      </c>
      <c r="G34" s="156"/>
    </row>
    <row r="35" spans="1:7" ht="13.5" hidden="1">
      <c r="A35" s="172" t="s">
        <v>271</v>
      </c>
      <c r="B35" s="172"/>
      <c r="C35" s="169"/>
      <c r="D35" s="170">
        <v>0</v>
      </c>
      <c r="E35" s="170"/>
      <c r="F35" s="170">
        <v>0</v>
      </c>
      <c r="G35" s="156"/>
    </row>
    <row r="36" spans="1:7" ht="13.5" hidden="1">
      <c r="A36" s="172" t="s">
        <v>272</v>
      </c>
      <c r="B36" s="172"/>
      <c r="C36" s="169"/>
      <c r="D36" s="170">
        <v>0</v>
      </c>
      <c r="E36" s="170"/>
      <c r="F36" s="170">
        <v>0</v>
      </c>
      <c r="G36" s="156"/>
    </row>
    <row r="37" spans="1:7" ht="13.5" hidden="1">
      <c r="A37" s="172" t="s">
        <v>25</v>
      </c>
      <c r="B37" s="172"/>
      <c r="C37" s="169"/>
      <c r="D37" s="170">
        <v>0</v>
      </c>
      <c r="E37" s="171"/>
      <c r="F37" s="170">
        <v>0</v>
      </c>
      <c r="G37" s="156"/>
    </row>
    <row r="38" spans="1:7" ht="14.25" thickBot="1">
      <c r="A38" s="175"/>
      <c r="B38" s="176"/>
      <c r="C38" s="169"/>
      <c r="D38" s="177">
        <v>-3</v>
      </c>
      <c r="E38" s="178"/>
      <c r="F38" s="177">
        <v>-28</v>
      </c>
      <c r="G38" s="156"/>
    </row>
    <row r="39" spans="1:7" ht="14.25" thickTop="1">
      <c r="A39" s="184"/>
      <c r="B39" s="185"/>
      <c r="C39" s="169"/>
      <c r="D39" s="170"/>
      <c r="E39" s="169"/>
      <c r="F39" s="170"/>
      <c r="G39" s="156"/>
    </row>
    <row r="40" spans="1:10" ht="27">
      <c r="A40" s="186" t="s">
        <v>20</v>
      </c>
      <c r="B40" s="187"/>
      <c r="C40" s="174"/>
      <c r="D40" s="188">
        <f>D16+D27+D38</f>
        <v>-1</v>
      </c>
      <c r="E40" s="189"/>
      <c r="F40" s="188">
        <v>0</v>
      </c>
      <c r="G40" s="156"/>
      <c r="J40" s="190"/>
    </row>
    <row r="41" spans="1:10" ht="13.5">
      <c r="A41" s="184"/>
      <c r="B41" s="185"/>
      <c r="C41" s="169"/>
      <c r="D41" s="170"/>
      <c r="E41" s="169"/>
      <c r="F41" s="170"/>
      <c r="G41" s="156"/>
      <c r="I41" s="191" t="s">
        <v>383</v>
      </c>
      <c r="J41" s="192" t="s">
        <v>384</v>
      </c>
    </row>
    <row r="42" spans="1:10" ht="13.5">
      <c r="A42" s="186" t="s">
        <v>355</v>
      </c>
      <c r="B42" s="87">
        <f>Баланс!C22</f>
        <v>16</v>
      </c>
      <c r="C42" s="174"/>
      <c r="D42" s="188">
        <v>1</v>
      </c>
      <c r="E42" s="189"/>
      <c r="F42" s="188">
        <v>1</v>
      </c>
      <c r="G42" s="156"/>
      <c r="I42" s="193">
        <f>Баланс!G22</f>
        <v>1</v>
      </c>
      <c r="J42" s="194">
        <f>D42-I42</f>
        <v>0</v>
      </c>
    </row>
    <row r="43" spans="1:10" ht="13.5">
      <c r="A43" s="184"/>
      <c r="B43" s="185"/>
      <c r="C43" s="169"/>
      <c r="D43" s="170">
        <v>0</v>
      </c>
      <c r="E43" s="169"/>
      <c r="F43" s="170"/>
      <c r="G43" s="156"/>
      <c r="I43" s="193"/>
      <c r="J43" s="190"/>
    </row>
    <row r="44" spans="1:10" ht="14.25" thickBot="1">
      <c r="A44" s="186" t="s">
        <v>356</v>
      </c>
      <c r="B44" s="87">
        <f>B42</f>
        <v>16</v>
      </c>
      <c r="C44" s="174"/>
      <c r="D44" s="195">
        <f>D42+D40</f>
        <v>0</v>
      </c>
      <c r="E44" s="189"/>
      <c r="F44" s="195">
        <v>1</v>
      </c>
      <c r="G44" s="156"/>
      <c r="I44" s="193">
        <f>Баланс!E22</f>
        <v>0</v>
      </c>
      <c r="J44" s="194">
        <f>D44-I44</f>
        <v>0</v>
      </c>
    </row>
    <row r="45" spans="1:10" ht="13.5">
      <c r="A45" s="196" t="s">
        <v>362</v>
      </c>
      <c r="B45" s="196"/>
      <c r="C45" s="169"/>
      <c r="D45" s="197" t="s">
        <v>362</v>
      </c>
      <c r="E45" s="198"/>
      <c r="F45" s="197" t="s">
        <v>362</v>
      </c>
      <c r="G45" s="156"/>
      <c r="J45" s="190"/>
    </row>
    <row r="46" spans="1:7" ht="13.5">
      <c r="A46" s="692" t="str">
        <f>'Всеобхватен доход'!A20</f>
        <v>Приложенията и пояснителните сведения представляват неразделна част от финансовия отчет</v>
      </c>
      <c r="B46" s="692"/>
      <c r="C46" s="692"/>
      <c r="D46" s="692"/>
      <c r="E46" s="692"/>
      <c r="F46" s="692"/>
      <c r="G46" s="156"/>
    </row>
    <row r="47" spans="1:7" ht="13.5">
      <c r="A47" s="199" t="s">
        <v>362</v>
      </c>
      <c r="B47" s="199"/>
      <c r="C47" s="200"/>
      <c r="D47" s="201" t="s">
        <v>362</v>
      </c>
      <c r="E47" s="200"/>
      <c r="F47" s="201" t="s">
        <v>362</v>
      </c>
      <c r="G47" s="156"/>
    </row>
    <row r="48" spans="1:7" ht="13.5">
      <c r="A48" s="64" t="s">
        <v>233</v>
      </c>
      <c r="B48" s="64"/>
      <c r="C48" s="169"/>
      <c r="D48" s="202"/>
      <c r="E48" s="198"/>
      <c r="F48" s="202"/>
      <c r="G48" s="156"/>
    </row>
    <row r="49" spans="1:7" ht="13.5">
      <c r="A49" s="67" t="str">
        <f>Баланс!A59</f>
        <v>Венчо Бачев</v>
      </c>
      <c r="B49" s="67"/>
      <c r="C49" s="169"/>
      <c r="D49" s="170"/>
      <c r="E49" s="169"/>
      <c r="F49" s="170"/>
      <c r="G49" s="156"/>
    </row>
    <row r="50" spans="1:7" ht="13.5">
      <c r="A50" s="25"/>
      <c r="B50" s="25"/>
      <c r="C50" s="169"/>
      <c r="D50" s="170"/>
      <c r="E50" s="169"/>
      <c r="F50" s="170"/>
      <c r="G50" s="156"/>
    </row>
    <row r="51" spans="1:7" ht="13.5">
      <c r="A51" s="68" t="s">
        <v>13</v>
      </c>
      <c r="B51" s="68"/>
      <c r="C51" s="169"/>
      <c r="D51" s="170"/>
      <c r="E51" s="169"/>
      <c r="F51" s="170"/>
      <c r="G51" s="156"/>
    </row>
    <row r="52" spans="1:7" ht="13.5">
      <c r="A52" s="69" t="str">
        <f>Баланс!A62</f>
        <v>Елена Васева</v>
      </c>
      <c r="B52" s="69"/>
      <c r="C52" s="203"/>
      <c r="D52" s="204"/>
      <c r="E52" s="169"/>
      <c r="F52" s="204"/>
      <c r="G52" s="156"/>
    </row>
    <row r="53" spans="1:7" ht="13.5">
      <c r="A53" s="68"/>
      <c r="B53" s="68"/>
      <c r="C53" s="691"/>
      <c r="D53" s="691"/>
      <c r="E53" s="691"/>
      <c r="F53" s="691"/>
      <c r="G53" s="156"/>
    </row>
    <row r="54" spans="1:7" ht="13.5">
      <c r="A54" s="71"/>
      <c r="B54" s="69"/>
      <c r="C54" s="205"/>
      <c r="D54" s="205"/>
      <c r="E54" s="205"/>
      <c r="F54" s="205"/>
      <c r="G54" s="156"/>
    </row>
    <row r="55" spans="1:7" ht="13.5">
      <c r="A55" s="72"/>
      <c r="B55" s="67"/>
      <c r="C55" s="203"/>
      <c r="D55" s="204"/>
      <c r="E55" s="169"/>
      <c r="F55" s="204"/>
      <c r="G55" s="156"/>
    </row>
    <row r="56" spans="1:7" ht="13.5">
      <c r="A56" s="25"/>
      <c r="B56" s="25"/>
      <c r="C56" s="203"/>
      <c r="D56" s="204"/>
      <c r="E56" s="169"/>
      <c r="F56" s="204"/>
      <c r="G56" s="156"/>
    </row>
    <row r="57" spans="1:7" ht="13.5">
      <c r="A57" s="67" t="str">
        <f>Баланс!A67</f>
        <v>Дупница, 28 февруари 2021 г.</v>
      </c>
      <c r="B57" s="67"/>
      <c r="C57" s="203"/>
      <c r="D57" s="204"/>
      <c r="E57" s="169"/>
      <c r="F57" s="204"/>
      <c r="G57" s="156"/>
    </row>
    <row r="58" spans="1:7" ht="13.5">
      <c r="A58" s="67"/>
      <c r="B58" s="67"/>
      <c r="C58" s="203"/>
      <c r="D58" s="204"/>
      <c r="E58" s="169"/>
      <c r="F58" s="204"/>
      <c r="G58" s="156"/>
    </row>
    <row r="59" spans="1:2" ht="13.5">
      <c r="A59" s="152"/>
      <c r="B59" s="152"/>
    </row>
    <row r="60" spans="1:2" ht="13.5">
      <c r="A60" s="151"/>
      <c r="B60" s="151"/>
    </row>
    <row r="61" spans="1:2" ht="13.5">
      <c r="A61" s="153"/>
      <c r="B61" s="153"/>
    </row>
    <row r="62" spans="1:2" ht="13.5">
      <c r="A62" s="153"/>
      <c r="B62" s="153"/>
    </row>
    <row r="63" spans="1:2" ht="13.5">
      <c r="A63" s="209"/>
      <c r="B63" s="209"/>
    </row>
  </sheetData>
  <sheetProtection/>
  <mergeCells count="5">
    <mergeCell ref="A1:F1"/>
    <mergeCell ref="C53:F53"/>
    <mergeCell ref="A46:F46"/>
    <mergeCell ref="A2:C2"/>
    <mergeCell ref="A3:F3"/>
  </mergeCells>
  <hyperlinks>
    <hyperlink ref="B42" location="Пари!Print_Area" display="Пари!Print_Area"/>
    <hyperlink ref="B44" location="Пари!Print_Area" display="Пари!Print_Area"/>
    <hyperlink ref="I4" location="ОПР!Print_Area" display="Отчет за доходите"/>
    <hyperlink ref="I5" location="Баланс!Print_Area" display="Отчет за финансовото състояние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1"/>
  <sheetViews>
    <sheetView zoomScaleSheetLayoutView="90" zoomScalePageLayoutView="0" workbookViewId="0" topLeftCell="A23">
      <selection activeCell="A1" sqref="A1:O44"/>
    </sheetView>
  </sheetViews>
  <sheetFormatPr defaultColWidth="9.140625" defaultRowHeight="12.75"/>
  <cols>
    <col min="1" max="1" width="43.7109375" style="258" customWidth="1"/>
    <col min="2" max="2" width="1.421875" style="258" customWidth="1"/>
    <col min="3" max="3" width="9.7109375" style="212" customWidth="1"/>
    <col min="4" max="4" width="1.421875" style="212" customWidth="1"/>
    <col min="5" max="5" width="9.7109375" style="212" customWidth="1"/>
    <col min="6" max="6" width="1.421875" style="212" customWidth="1"/>
    <col min="7" max="7" width="11.00390625" style="212" customWidth="1"/>
    <col min="8" max="8" width="1.421875" style="212" customWidth="1"/>
    <col min="9" max="9" width="14.28125" style="212" bestFit="1" customWidth="1"/>
    <col min="10" max="10" width="1.421875" style="212" customWidth="1"/>
    <col min="11" max="11" width="9.7109375" style="212" hidden="1" customWidth="1"/>
    <col min="12" max="12" width="1.421875" style="212" hidden="1" customWidth="1"/>
    <col min="13" max="13" width="11.28125" style="212" customWidth="1"/>
    <col min="14" max="14" width="1.421875" style="212" customWidth="1"/>
    <col min="15" max="15" width="9.7109375" style="212" customWidth="1"/>
    <col min="16" max="16" width="3.140625" style="212" customWidth="1"/>
    <col min="17" max="16384" width="9.140625" style="212" customWidth="1"/>
  </cols>
  <sheetData>
    <row r="1" spans="1:16" ht="18" customHeight="1">
      <c r="A1" s="690" t="str">
        <f>ОПП!A1</f>
        <v>" ДУПНИЦА - ТАБАК" АД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211"/>
    </row>
    <row r="2" spans="1:16" ht="18" customHeight="1">
      <c r="A2" s="696" t="s">
        <v>323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211"/>
    </row>
    <row r="3" spans="1:16" ht="18" customHeight="1">
      <c r="A3" s="704" t="s">
        <v>379</v>
      </c>
      <c r="B3" s="704"/>
      <c r="C3" s="704"/>
      <c r="D3" s="704"/>
      <c r="E3" s="704"/>
      <c r="F3" s="704"/>
      <c r="G3" s="704"/>
      <c r="H3" s="704"/>
      <c r="I3" s="213">
        <f>ОПП!D2</f>
        <v>44196</v>
      </c>
      <c r="J3" s="214"/>
      <c r="K3" s="214"/>
      <c r="L3" s="214"/>
      <c r="M3" s="214"/>
      <c r="N3" s="214"/>
      <c r="O3" s="214"/>
      <c r="P3" s="211"/>
    </row>
    <row r="4" spans="1:16" ht="18" customHeight="1">
      <c r="A4" s="678" t="s">
        <v>453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211"/>
    </row>
    <row r="5" spans="1:16" ht="16.5" customHeight="1">
      <c r="A5" s="698"/>
      <c r="B5" s="698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211"/>
    </row>
    <row r="6" spans="1:18" ht="37.5" customHeight="1">
      <c r="A6" s="700"/>
      <c r="B6" s="216"/>
      <c r="C6" s="702" t="s">
        <v>16</v>
      </c>
      <c r="D6" s="217"/>
      <c r="E6" s="702" t="s">
        <v>42</v>
      </c>
      <c r="F6" s="217"/>
      <c r="G6" s="702" t="s">
        <v>21</v>
      </c>
      <c r="H6" s="217"/>
      <c r="I6" s="702" t="s">
        <v>5</v>
      </c>
      <c r="J6" s="217"/>
      <c r="K6" s="702" t="s">
        <v>17</v>
      </c>
      <c r="L6" s="217"/>
      <c r="M6" s="702" t="s">
        <v>23</v>
      </c>
      <c r="N6" s="217"/>
      <c r="O6" s="702" t="s">
        <v>18</v>
      </c>
      <c r="P6" s="211"/>
      <c r="Q6" s="218"/>
      <c r="R6" s="218"/>
    </row>
    <row r="7" spans="1:18" s="223" customFormat="1" ht="13.5" hidden="1">
      <c r="A7" s="701"/>
      <c r="B7" s="219"/>
      <c r="C7" s="703"/>
      <c r="D7" s="220"/>
      <c r="E7" s="703"/>
      <c r="F7" s="220"/>
      <c r="G7" s="703"/>
      <c r="H7" s="220"/>
      <c r="I7" s="703"/>
      <c r="J7" s="221"/>
      <c r="K7" s="703"/>
      <c r="L7" s="220"/>
      <c r="M7" s="703"/>
      <c r="N7" s="220"/>
      <c r="O7" s="703"/>
      <c r="P7" s="222"/>
      <c r="Q7" s="218"/>
      <c r="R7" s="218"/>
    </row>
    <row r="8" spans="1:18" s="231" customFormat="1" ht="21" customHeight="1">
      <c r="A8" s="224" t="str">
        <f>"Към 01.01."&amp;Баланс!G6</f>
        <v>Към 01.01.2019 г.</v>
      </c>
      <c r="B8" s="225"/>
      <c r="C8" s="226">
        <v>536</v>
      </c>
      <c r="D8" s="227"/>
      <c r="E8" s="226">
        <v>0</v>
      </c>
      <c r="F8" s="227"/>
      <c r="G8" s="226">
        <v>7343</v>
      </c>
      <c r="H8" s="227"/>
      <c r="I8" s="226">
        <v>0</v>
      </c>
      <c r="J8" s="228"/>
      <c r="K8" s="227"/>
      <c r="L8" s="227"/>
      <c r="M8" s="226">
        <v>-557</v>
      </c>
      <c r="N8" s="227"/>
      <c r="O8" s="229">
        <f>C8+G8+M8</f>
        <v>7322</v>
      </c>
      <c r="P8" s="230"/>
      <c r="Q8" s="218"/>
      <c r="R8" s="218"/>
    </row>
    <row r="9" spans="1:18" s="231" customFormat="1" ht="13.5" hidden="1">
      <c r="A9" s="232" t="s">
        <v>336</v>
      </c>
      <c r="B9" s="225"/>
      <c r="C9" s="227"/>
      <c r="D9" s="227"/>
      <c r="E9" s="227"/>
      <c r="F9" s="227"/>
      <c r="G9" s="227"/>
      <c r="H9" s="227"/>
      <c r="I9" s="227"/>
      <c r="J9" s="228"/>
      <c r="K9" s="227"/>
      <c r="L9" s="227"/>
      <c r="M9" s="227"/>
      <c r="N9" s="227"/>
      <c r="O9" s="228"/>
      <c r="P9" s="230"/>
      <c r="Q9" s="218"/>
      <c r="R9" s="218"/>
    </row>
    <row r="10" spans="1:18" s="231" customFormat="1" ht="13.5" hidden="1">
      <c r="A10" s="232" t="s">
        <v>345</v>
      </c>
      <c r="B10" s="225"/>
      <c r="C10" s="227"/>
      <c r="D10" s="227"/>
      <c r="E10" s="227"/>
      <c r="F10" s="227"/>
      <c r="G10" s="227"/>
      <c r="H10" s="227"/>
      <c r="I10" s="227"/>
      <c r="J10" s="228"/>
      <c r="K10" s="227"/>
      <c r="L10" s="227"/>
      <c r="M10" s="227"/>
      <c r="N10" s="227"/>
      <c r="O10" s="228"/>
      <c r="P10" s="230"/>
      <c r="Q10" s="218"/>
      <c r="R10" s="218"/>
    </row>
    <row r="11" spans="1:18" s="231" customFormat="1" ht="13.5" hidden="1">
      <c r="A11" s="224" t="str">
        <f>"Към 01.01."&amp;Баланс!G6&amp;"(преизчислен)"</f>
        <v>Към 01.01.2019 г.(преизчислен)</v>
      </c>
      <c r="B11" s="225"/>
      <c r="C11" s="226">
        <f>C8+C9+C10</f>
        <v>536</v>
      </c>
      <c r="D11" s="227"/>
      <c r="E11" s="226">
        <f>E8+E9+E10</f>
        <v>0</v>
      </c>
      <c r="F11" s="227"/>
      <c r="G11" s="226">
        <f>G8+G9+G10</f>
        <v>7343</v>
      </c>
      <c r="H11" s="227"/>
      <c r="I11" s="226">
        <f>I8+I9+I10</f>
        <v>0</v>
      </c>
      <c r="J11" s="228"/>
      <c r="K11" s="233">
        <f>K8+K9+K10</f>
        <v>0</v>
      </c>
      <c r="L11" s="227"/>
      <c r="M11" s="226">
        <f>M8+M9+M10</f>
        <v>-557</v>
      </c>
      <c r="N11" s="227"/>
      <c r="O11" s="229">
        <f>C11+K11+M11+E11+G11+I11</f>
        <v>7322</v>
      </c>
      <c r="P11" s="230"/>
      <c r="Q11" s="218"/>
      <c r="R11" s="218"/>
    </row>
    <row r="12" spans="1:18" s="231" customFormat="1" ht="13.5">
      <c r="A12" s="232" t="s">
        <v>339</v>
      </c>
      <c r="B12" s="225"/>
      <c r="C12" s="227"/>
      <c r="D12" s="227"/>
      <c r="E12" s="227"/>
      <c r="F12" s="227"/>
      <c r="G12" s="227"/>
      <c r="H12" s="227"/>
      <c r="I12" s="227"/>
      <c r="J12" s="228"/>
      <c r="K12" s="227"/>
      <c r="L12" s="227"/>
      <c r="M12" s="227">
        <v>625</v>
      </c>
      <c r="N12" s="227"/>
      <c r="O12" s="228"/>
      <c r="P12" s="230"/>
      <c r="Q12" s="218"/>
      <c r="R12" s="218"/>
    </row>
    <row r="13" spans="1:18" s="231" customFormat="1" ht="13.5">
      <c r="A13" s="232" t="s">
        <v>340</v>
      </c>
      <c r="B13" s="225"/>
      <c r="C13" s="233"/>
      <c r="D13" s="227"/>
      <c r="E13" s="233"/>
      <c r="F13" s="227"/>
      <c r="G13" s="233">
        <v>0</v>
      </c>
      <c r="H13" s="227"/>
      <c r="I13" s="233"/>
      <c r="J13" s="228"/>
      <c r="K13" s="233"/>
      <c r="L13" s="227"/>
      <c r="M13" s="233">
        <v>0</v>
      </c>
      <c r="N13" s="227"/>
      <c r="O13" s="228">
        <v>0</v>
      </c>
      <c r="P13" s="230"/>
      <c r="Q13" s="218"/>
      <c r="R13" s="218"/>
    </row>
    <row r="14" spans="1:18" s="231" customFormat="1" ht="13.5">
      <c r="A14" s="232" t="s">
        <v>341</v>
      </c>
      <c r="B14" s="225"/>
      <c r="C14" s="227">
        <f>C12+C13</f>
        <v>0</v>
      </c>
      <c r="D14" s="227"/>
      <c r="E14" s="227">
        <f>E12+E13</f>
        <v>0</v>
      </c>
      <c r="F14" s="227"/>
      <c r="G14" s="227">
        <v>0</v>
      </c>
      <c r="H14" s="227"/>
      <c r="I14" s="227">
        <f>I12+I13</f>
        <v>0</v>
      </c>
      <c r="J14" s="227">
        <f>J11+J12+J13</f>
        <v>0</v>
      </c>
      <c r="K14" s="227">
        <f>K11+K12+K13</f>
        <v>0</v>
      </c>
      <c r="L14" s="227">
        <f>L11+L12+L13</f>
        <v>0</v>
      </c>
      <c r="M14" s="227">
        <v>0</v>
      </c>
      <c r="N14" s="227"/>
      <c r="O14" s="234">
        <f>C14+K14+M14+E14+G14+I14</f>
        <v>0</v>
      </c>
      <c r="P14" s="230"/>
      <c r="Q14" s="218"/>
      <c r="R14" s="218"/>
    </row>
    <row r="15" spans="1:18" s="231" customFormat="1" ht="13.5" hidden="1">
      <c r="A15" s="232" t="s">
        <v>35</v>
      </c>
      <c r="B15" s="225"/>
      <c r="C15" s="227"/>
      <c r="D15" s="227"/>
      <c r="E15" s="227"/>
      <c r="F15" s="227"/>
      <c r="G15" s="227"/>
      <c r="H15" s="227"/>
      <c r="I15" s="227"/>
      <c r="J15" s="228"/>
      <c r="K15" s="227"/>
      <c r="L15" s="227"/>
      <c r="M15" s="227"/>
      <c r="N15" s="227"/>
      <c r="O15" s="228"/>
      <c r="P15" s="230"/>
      <c r="Q15" s="218"/>
      <c r="R15" s="218"/>
    </row>
    <row r="16" spans="1:18" s="231" customFormat="1" ht="13.5" hidden="1">
      <c r="A16" s="232" t="s">
        <v>342</v>
      </c>
      <c r="B16" s="225"/>
      <c r="C16" s="227"/>
      <c r="D16" s="227"/>
      <c r="E16" s="227"/>
      <c r="F16" s="227"/>
      <c r="G16" s="227"/>
      <c r="H16" s="227"/>
      <c r="I16" s="227"/>
      <c r="J16" s="228"/>
      <c r="K16" s="227"/>
      <c r="L16" s="227"/>
      <c r="M16" s="227"/>
      <c r="N16" s="227"/>
      <c r="O16" s="228"/>
      <c r="P16" s="230"/>
      <c r="Q16" s="218"/>
      <c r="R16" s="218"/>
    </row>
    <row r="17" spans="1:18" s="231" customFormat="1" ht="13.5" hidden="1">
      <c r="A17" s="232" t="s">
        <v>343</v>
      </c>
      <c r="B17" s="225"/>
      <c r="C17" s="227"/>
      <c r="D17" s="227"/>
      <c r="E17" s="227"/>
      <c r="F17" s="227"/>
      <c r="G17" s="227"/>
      <c r="H17" s="227"/>
      <c r="I17" s="227"/>
      <c r="J17" s="228"/>
      <c r="K17" s="227"/>
      <c r="L17" s="227"/>
      <c r="M17" s="227"/>
      <c r="N17" s="227"/>
      <c r="O17" s="228"/>
      <c r="P17" s="230"/>
      <c r="Q17" s="218"/>
      <c r="R17" s="218"/>
    </row>
    <row r="18" spans="1:18" s="231" customFormat="1" ht="27" hidden="1">
      <c r="A18" s="235" t="s">
        <v>344</v>
      </c>
      <c r="B18" s="225"/>
      <c r="C18" s="227"/>
      <c r="D18" s="227"/>
      <c r="E18" s="227"/>
      <c r="F18" s="227"/>
      <c r="G18" s="227"/>
      <c r="H18" s="227"/>
      <c r="I18" s="227"/>
      <c r="J18" s="228"/>
      <c r="K18" s="227"/>
      <c r="L18" s="227"/>
      <c r="M18" s="227"/>
      <c r="N18" s="227"/>
      <c r="O18" s="228"/>
      <c r="P18" s="230"/>
      <c r="Q18" s="218"/>
      <c r="R18" s="218"/>
    </row>
    <row r="19" spans="1:18" s="231" customFormat="1" ht="13.5">
      <c r="A19" s="224" t="str">
        <f>"Към 01.01."&amp;Баланс!E6</f>
        <v>Към 01.01.2020 г.</v>
      </c>
      <c r="B19" s="225"/>
      <c r="C19" s="226">
        <f>C14+C15+C16+C17+C18+C11</f>
        <v>536</v>
      </c>
      <c r="D19" s="227"/>
      <c r="E19" s="226">
        <f>E14+E15+E16+E17+E18+E11</f>
        <v>0</v>
      </c>
      <c r="F19" s="227"/>
      <c r="G19" s="226">
        <v>7343</v>
      </c>
      <c r="H19" s="226"/>
      <c r="I19" s="226">
        <f>I14+I15+I16+I17+I18+I11</f>
        <v>0</v>
      </c>
      <c r="J19" s="226">
        <f>J14+J15+J16+J17+J18</f>
        <v>0</v>
      </c>
      <c r="K19" s="226">
        <f>K14+K15+K16+K17+K18</f>
        <v>0</v>
      </c>
      <c r="L19" s="226">
        <f>L14+L15+L16+L17+L18</f>
        <v>0</v>
      </c>
      <c r="M19" s="226">
        <v>68</v>
      </c>
      <c r="N19" s="227"/>
      <c r="O19" s="226">
        <v>7947</v>
      </c>
      <c r="P19" s="230"/>
      <c r="Q19" s="218"/>
      <c r="R19" s="218"/>
    </row>
    <row r="20" spans="1:18" s="231" customFormat="1" ht="13.5" hidden="1">
      <c r="A20" s="232" t="s">
        <v>336</v>
      </c>
      <c r="B20" s="225"/>
      <c r="C20" s="227"/>
      <c r="D20" s="227"/>
      <c r="E20" s="227"/>
      <c r="F20" s="227"/>
      <c r="G20" s="227"/>
      <c r="H20" s="227"/>
      <c r="I20" s="227"/>
      <c r="J20" s="228"/>
      <c r="K20" s="227"/>
      <c r="L20" s="227"/>
      <c r="M20" s="227"/>
      <c r="N20" s="227"/>
      <c r="O20" s="228"/>
      <c r="P20" s="230"/>
      <c r="Q20" s="218"/>
      <c r="R20" s="218"/>
    </row>
    <row r="21" spans="1:18" s="231" customFormat="1" ht="13.5" hidden="1">
      <c r="A21" s="232" t="s">
        <v>345</v>
      </c>
      <c r="B21" s="225"/>
      <c r="C21" s="227"/>
      <c r="D21" s="227"/>
      <c r="E21" s="227"/>
      <c r="F21" s="227"/>
      <c r="G21" s="227"/>
      <c r="H21" s="227"/>
      <c r="I21" s="227"/>
      <c r="J21" s="228"/>
      <c r="K21" s="227"/>
      <c r="L21" s="227"/>
      <c r="M21" s="227"/>
      <c r="N21" s="227"/>
      <c r="O21" s="228"/>
      <c r="P21" s="230"/>
      <c r="Q21" s="218"/>
      <c r="R21" s="218"/>
    </row>
    <row r="22" spans="1:18" s="231" customFormat="1" ht="13.5" hidden="1">
      <c r="A22" s="224" t="str">
        <f>"Към 01.01."&amp;Баланс!E6&amp;"(преизчислен)"</f>
        <v>Към 01.01.2020 г.(преизчислен)</v>
      </c>
      <c r="B22" s="225"/>
      <c r="C22" s="226">
        <f>C19+C20+C21</f>
        <v>536</v>
      </c>
      <c r="D22" s="227"/>
      <c r="E22" s="226">
        <f>E19+E20+E21</f>
        <v>0</v>
      </c>
      <c r="F22" s="227"/>
      <c r="G22" s="226">
        <f>G19+G20+G21</f>
        <v>7343</v>
      </c>
      <c r="H22" s="227"/>
      <c r="I22" s="226">
        <f>I19+I20+I21</f>
        <v>0</v>
      </c>
      <c r="J22" s="228"/>
      <c r="K22" s="226">
        <f>K19+K20+K21</f>
        <v>0</v>
      </c>
      <c r="L22" s="227"/>
      <c r="M22" s="226">
        <f>M19+M20+M21</f>
        <v>68</v>
      </c>
      <c r="N22" s="227"/>
      <c r="O22" s="226">
        <f>C22+E22+G22+I22+M22</f>
        <v>7947</v>
      </c>
      <c r="P22" s="230"/>
      <c r="Q22" s="218"/>
      <c r="R22" s="218"/>
    </row>
    <row r="23" spans="1:18" s="231" customFormat="1" ht="13.5">
      <c r="A23" s="232" t="s">
        <v>339</v>
      </c>
      <c r="B23" s="225"/>
      <c r="C23" s="227"/>
      <c r="D23" s="227"/>
      <c r="E23" s="227"/>
      <c r="F23" s="227"/>
      <c r="G23" s="227"/>
      <c r="H23" s="227"/>
      <c r="I23" s="227"/>
      <c r="J23" s="228"/>
      <c r="K23" s="227"/>
      <c r="L23" s="227"/>
      <c r="M23" s="227">
        <v>-1110</v>
      </c>
      <c r="N23" s="227"/>
      <c r="O23" s="228"/>
      <c r="P23" s="230"/>
      <c r="Q23" s="218"/>
      <c r="R23" s="218"/>
    </row>
    <row r="24" spans="1:18" s="231" customFormat="1" ht="13.5" hidden="1">
      <c r="A24" s="232" t="s">
        <v>340</v>
      </c>
      <c r="B24" s="225"/>
      <c r="C24" s="233"/>
      <c r="D24" s="227"/>
      <c r="E24" s="233"/>
      <c r="F24" s="227"/>
      <c r="G24" s="233">
        <v>0</v>
      </c>
      <c r="H24" s="227"/>
      <c r="I24" s="233"/>
      <c r="J24" s="228"/>
      <c r="K24" s="233"/>
      <c r="L24" s="227"/>
      <c r="M24" s="233"/>
      <c r="N24" s="227"/>
      <c r="O24" s="236"/>
      <c r="P24" s="230"/>
      <c r="Q24" s="218"/>
      <c r="R24" s="218"/>
    </row>
    <row r="25" spans="1:18" s="231" customFormat="1" ht="13.5">
      <c r="A25" s="232" t="s">
        <v>341</v>
      </c>
      <c r="B25" s="225"/>
      <c r="C25" s="227">
        <f>C23+C24</f>
        <v>0</v>
      </c>
      <c r="D25" s="227"/>
      <c r="E25" s="227">
        <f>E23+E24</f>
        <v>0</v>
      </c>
      <c r="F25" s="227"/>
      <c r="G25" s="227">
        <v>0</v>
      </c>
      <c r="H25" s="227"/>
      <c r="I25" s="227">
        <f>I23+I24</f>
        <v>0</v>
      </c>
      <c r="J25" s="227">
        <f>J22+J23+J24</f>
        <v>0</v>
      </c>
      <c r="K25" s="227">
        <f>K22+K23+K24</f>
        <v>0</v>
      </c>
      <c r="L25" s="227">
        <f>L22+L23+L24</f>
        <v>0</v>
      </c>
      <c r="M25" s="227">
        <v>0</v>
      </c>
      <c r="N25" s="227"/>
      <c r="O25" s="234">
        <f>C25+K25+M25+E25+G25+I25</f>
        <v>0</v>
      </c>
      <c r="P25" s="230"/>
      <c r="Q25" s="218"/>
      <c r="R25" s="218"/>
    </row>
    <row r="26" spans="1:18" s="231" customFormat="1" ht="13.5" hidden="1">
      <c r="A26" s="232" t="s">
        <v>35</v>
      </c>
      <c r="B26" s="225"/>
      <c r="C26" s="227"/>
      <c r="D26" s="227"/>
      <c r="E26" s="227"/>
      <c r="F26" s="227"/>
      <c r="G26" s="227"/>
      <c r="H26" s="227"/>
      <c r="I26" s="227"/>
      <c r="J26" s="228"/>
      <c r="K26" s="227"/>
      <c r="L26" s="227"/>
      <c r="M26" s="227"/>
      <c r="N26" s="227"/>
      <c r="O26" s="228"/>
      <c r="P26" s="230"/>
      <c r="Q26" s="218"/>
      <c r="R26" s="218"/>
    </row>
    <row r="27" spans="1:18" s="231" customFormat="1" ht="13.5" hidden="1">
      <c r="A27" s="232" t="s">
        <v>342</v>
      </c>
      <c r="B27" s="225"/>
      <c r="C27" s="227"/>
      <c r="D27" s="227"/>
      <c r="E27" s="227"/>
      <c r="F27" s="227"/>
      <c r="G27" s="227"/>
      <c r="H27" s="227"/>
      <c r="I27" s="227"/>
      <c r="J27" s="228"/>
      <c r="K27" s="227"/>
      <c r="L27" s="227"/>
      <c r="M27" s="227"/>
      <c r="N27" s="227"/>
      <c r="O27" s="228"/>
      <c r="P27" s="230"/>
      <c r="Q27" s="218"/>
      <c r="R27" s="218"/>
    </row>
    <row r="28" spans="1:18" s="231" customFormat="1" ht="13.5" hidden="1">
      <c r="A28" s="232" t="s">
        <v>343</v>
      </c>
      <c r="B28" s="225"/>
      <c r="C28" s="227"/>
      <c r="D28" s="227"/>
      <c r="E28" s="227"/>
      <c r="F28" s="227"/>
      <c r="G28" s="227"/>
      <c r="H28" s="227"/>
      <c r="I28" s="227"/>
      <c r="J28" s="228"/>
      <c r="K28" s="227"/>
      <c r="L28" s="227"/>
      <c r="M28" s="227"/>
      <c r="N28" s="227"/>
      <c r="O28" s="228"/>
      <c r="P28" s="230"/>
      <c r="Q28" s="218"/>
      <c r="R28" s="218"/>
    </row>
    <row r="29" spans="1:18" s="231" customFormat="1" ht="13.5">
      <c r="A29" s="235" t="s">
        <v>480</v>
      </c>
      <c r="B29" s="225"/>
      <c r="C29" s="227"/>
      <c r="D29" s="227"/>
      <c r="E29" s="227"/>
      <c r="F29" s="227"/>
      <c r="G29" s="227"/>
      <c r="H29" s="227"/>
      <c r="I29" s="227"/>
      <c r="J29" s="228"/>
      <c r="K29" s="227"/>
      <c r="L29" s="227"/>
      <c r="M29" s="227">
        <v>0</v>
      </c>
      <c r="N29" s="227"/>
      <c r="O29" s="228">
        <v>0</v>
      </c>
      <c r="P29" s="230"/>
      <c r="Q29" s="218"/>
      <c r="R29" s="218"/>
    </row>
    <row r="30" spans="1:22" s="231" customFormat="1" ht="14.25" thickBot="1">
      <c r="A30" s="224" t="str">
        <f>"Към 31.12."&amp;Баланс!E6</f>
        <v>Към 31.12.2020 г.</v>
      </c>
      <c r="B30" s="225"/>
      <c r="C30" s="237">
        <f>C25+C26+C27+C28+C29+C22</f>
        <v>536</v>
      </c>
      <c r="D30" s="227"/>
      <c r="E30" s="237">
        <f>E25+E26+E27+E28+E29+E22</f>
        <v>0</v>
      </c>
      <c r="F30" s="227"/>
      <c r="G30" s="237">
        <f>G25+G26+G27+G28+G29+G22</f>
        <v>7343</v>
      </c>
      <c r="H30" s="237"/>
      <c r="I30" s="237">
        <f>I25+I26+I27+I28+I29+I22</f>
        <v>0</v>
      </c>
      <c r="J30" s="237">
        <f>J25+J26+J27+J28+J29</f>
        <v>0</v>
      </c>
      <c r="K30" s="237">
        <f>K25+K26+K27+K28+K29</f>
        <v>0</v>
      </c>
      <c r="L30" s="237">
        <f>L25+L26+L27+L28+L29</f>
        <v>0</v>
      </c>
      <c r="M30" s="237">
        <v>-1048</v>
      </c>
      <c r="N30" s="227"/>
      <c r="O30" s="237">
        <v>6831</v>
      </c>
      <c r="P30" s="238"/>
      <c r="Q30" s="218"/>
      <c r="R30" s="218"/>
      <c r="S30" s="239"/>
      <c r="T30" s="239"/>
      <c r="U30" s="239"/>
      <c r="V30" s="239"/>
    </row>
    <row r="31" spans="1:22" s="231" customFormat="1" ht="14.25" thickTop="1">
      <c r="A31" s="240"/>
      <c r="B31" s="241"/>
      <c r="C31" s="242"/>
      <c r="D31" s="242"/>
      <c r="E31" s="242"/>
      <c r="F31" s="705"/>
      <c r="G31" s="705"/>
      <c r="H31" s="705"/>
      <c r="I31" s="705"/>
      <c r="J31" s="705"/>
      <c r="K31" s="241"/>
      <c r="L31" s="242"/>
      <c r="M31" s="242"/>
      <c r="N31" s="242"/>
      <c r="O31" s="242"/>
      <c r="P31" s="238"/>
      <c r="Q31" s="218"/>
      <c r="R31" s="218"/>
      <c r="S31" s="239"/>
      <c r="T31" s="239"/>
      <c r="U31" s="239"/>
      <c r="V31" s="239"/>
    </row>
    <row r="32" spans="1:22" s="247" customFormat="1" ht="13.5">
      <c r="A32" s="694" t="str">
        <f>ОПП!A46</f>
        <v>Приложенията и пояснителните сведения представляват неразделна част от финансовия отчет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238"/>
      <c r="Q32" s="218"/>
      <c r="R32" s="218"/>
      <c r="S32" s="246"/>
      <c r="T32" s="246"/>
      <c r="U32" s="246"/>
      <c r="V32" s="246"/>
    </row>
    <row r="33" spans="1:22" s="247" customFormat="1" ht="13.5">
      <c r="A33" s="248"/>
      <c r="B33" s="249"/>
      <c r="C33" s="248"/>
      <c r="D33" s="250"/>
      <c r="E33" s="248"/>
      <c r="F33" s="695"/>
      <c r="G33" s="695"/>
      <c r="H33" s="695"/>
      <c r="I33" s="695"/>
      <c r="J33" s="695"/>
      <c r="K33" s="251"/>
      <c r="L33" s="250"/>
      <c r="M33" s="248"/>
      <c r="N33" s="250"/>
      <c r="O33" s="248"/>
      <c r="P33" s="238"/>
      <c r="Q33" s="252"/>
      <c r="R33" s="246"/>
      <c r="S33" s="246"/>
      <c r="T33" s="246"/>
      <c r="U33" s="246"/>
      <c r="V33" s="246"/>
    </row>
    <row r="34" spans="1:22" s="247" customFormat="1" ht="13.5">
      <c r="A34" s="64" t="str">
        <f>ОПП!A48</f>
        <v>Представляващи:</v>
      </c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38"/>
      <c r="Q34" s="246"/>
      <c r="R34" s="246"/>
      <c r="S34" s="246"/>
      <c r="T34" s="246"/>
      <c r="U34" s="246"/>
      <c r="V34" s="246"/>
    </row>
    <row r="35" spans="1:22" ht="13.5">
      <c r="A35" s="255" t="str">
        <f>ОПП!A49</f>
        <v>Венчо Бачев</v>
      </c>
      <c r="B35" s="256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38"/>
      <c r="Q35" s="258"/>
      <c r="R35" s="258"/>
      <c r="S35" s="258"/>
      <c r="T35" s="258"/>
      <c r="U35" s="258"/>
      <c r="V35" s="258"/>
    </row>
    <row r="36" spans="1:22" ht="13.5">
      <c r="A36" s="259"/>
      <c r="B36" s="260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38"/>
      <c r="Q36" s="258"/>
      <c r="R36" s="258"/>
      <c r="S36" s="258"/>
      <c r="T36" s="258"/>
      <c r="U36" s="258"/>
      <c r="V36" s="258"/>
    </row>
    <row r="37" spans="1:22" ht="13.5">
      <c r="A37" s="68" t="str">
        <f>Баланс!A61</f>
        <v>Съставител:</v>
      </c>
      <c r="B37" s="256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38"/>
      <c r="Q37" s="258"/>
      <c r="R37" s="258"/>
      <c r="S37" s="258"/>
      <c r="T37" s="258"/>
      <c r="U37" s="258"/>
      <c r="V37" s="258"/>
    </row>
    <row r="38" spans="1:22" ht="13.5">
      <c r="A38" s="69" t="str">
        <f>ОПП!A52</f>
        <v>Елена Васева</v>
      </c>
      <c r="B38" s="260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38"/>
      <c r="Q38" s="258"/>
      <c r="R38" s="258"/>
      <c r="S38" s="258"/>
      <c r="T38" s="258"/>
      <c r="U38" s="258"/>
      <c r="V38" s="258"/>
    </row>
    <row r="39" spans="1:22" ht="13.5">
      <c r="A39" s="68"/>
      <c r="B39" s="260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38"/>
      <c r="Q39" s="258"/>
      <c r="R39" s="258"/>
      <c r="S39" s="258"/>
      <c r="T39" s="258"/>
      <c r="U39" s="258"/>
      <c r="V39" s="258"/>
    </row>
    <row r="40" spans="1:22" ht="13.5">
      <c r="A40" s="71"/>
      <c r="B40" s="261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38"/>
      <c r="Q40" s="258"/>
      <c r="R40" s="258"/>
      <c r="S40" s="258"/>
      <c r="T40" s="258"/>
      <c r="U40" s="258"/>
      <c r="V40" s="258"/>
    </row>
    <row r="41" spans="1:22" ht="13.5">
      <c r="A41" s="72"/>
      <c r="B41" s="260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38"/>
      <c r="Q41" s="258"/>
      <c r="R41" s="258"/>
      <c r="S41" s="258"/>
      <c r="T41" s="258"/>
      <c r="U41" s="258"/>
      <c r="V41" s="258"/>
    </row>
    <row r="42" spans="1:16" ht="17.25">
      <c r="A42" s="262"/>
      <c r="B42" s="9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38"/>
    </row>
    <row r="43" spans="1:16" ht="13.5">
      <c r="A43" s="255" t="str">
        <f>Баланс!A67</f>
        <v>Дупница, 28 февруари 2021 г.</v>
      </c>
      <c r="B43" s="261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38"/>
    </row>
    <row r="44" spans="1:16" ht="13.5">
      <c r="A44" s="255"/>
      <c r="B44" s="261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38"/>
    </row>
    <row r="45" spans="1:16" s="265" customFormat="1" ht="13.5">
      <c r="A45" s="263"/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P45" s="264"/>
    </row>
    <row r="46" spans="1:16" s="265" customFormat="1" ht="14.25" thickBot="1">
      <c r="A46" s="266" t="str">
        <f>"По Баланс "&amp;Баланс!E6</f>
        <v>По Баланс 2020 г.</v>
      </c>
      <c r="B46" s="267"/>
      <c r="C46" s="268">
        <f>Баланс!E28</f>
        <v>536</v>
      </c>
      <c r="D46" s="268"/>
      <c r="E46" s="268">
        <f>Баланс!E30</f>
        <v>0</v>
      </c>
      <c r="F46" s="268"/>
      <c r="G46" s="268">
        <f>Баланс!E31</f>
        <v>7343</v>
      </c>
      <c r="H46" s="268"/>
      <c r="I46" s="268">
        <f>Баланс!E32</f>
        <v>0</v>
      </c>
      <c r="J46" s="268"/>
      <c r="K46" s="268"/>
      <c r="L46" s="268"/>
      <c r="M46" s="268">
        <f>Баланс!E33+Баланс!E34</f>
        <v>-1048</v>
      </c>
      <c r="N46" s="269"/>
      <c r="O46" s="270">
        <f>C46+K46+M46+E46+G46+I46</f>
        <v>6831</v>
      </c>
      <c r="P46" s="264"/>
    </row>
    <row r="47" spans="1:16" s="265" customFormat="1" ht="15" thickBot="1" thickTop="1">
      <c r="A47" s="266" t="str">
        <f>"По Баланс "&amp;Баланс!G6</f>
        <v>По Баланс 2019 г.</v>
      </c>
      <c r="B47" s="264"/>
      <c r="C47" s="268">
        <f>Баланс!G28</f>
        <v>536</v>
      </c>
      <c r="D47" s="268"/>
      <c r="E47" s="268">
        <f>Баланс!G30</f>
        <v>0</v>
      </c>
      <c r="F47" s="268"/>
      <c r="G47" s="268">
        <f>Баланс!G31</f>
        <v>7343</v>
      </c>
      <c r="H47" s="268"/>
      <c r="I47" s="268">
        <f>Баланс!G32</f>
        <v>0</v>
      </c>
      <c r="J47" s="268"/>
      <c r="K47" s="268"/>
      <c r="L47" s="268"/>
      <c r="M47" s="268">
        <f>Баланс!G33+Баланс!G34</f>
        <v>68</v>
      </c>
      <c r="N47" s="269"/>
      <c r="O47" s="270">
        <f>C47+K47+M47+E47+G47+I47</f>
        <v>7947</v>
      </c>
      <c r="P47" s="264"/>
    </row>
    <row r="48" spans="1:16" s="276" customFormat="1" ht="14.25" thickTop="1">
      <c r="A48" s="271" t="str">
        <f>"Разлика "&amp;Баланс!E6</f>
        <v>Разлика 2020 г.</v>
      </c>
      <c r="B48" s="272"/>
      <c r="C48" s="273">
        <f>C30-C46</f>
        <v>0</v>
      </c>
      <c r="D48" s="272"/>
      <c r="E48" s="273">
        <f>E30-E46</f>
        <v>0</v>
      </c>
      <c r="F48" s="272"/>
      <c r="G48" s="273">
        <f>G30-G46</f>
        <v>0</v>
      </c>
      <c r="H48" s="272"/>
      <c r="I48" s="273">
        <f>I30-I46</f>
        <v>0</v>
      </c>
      <c r="J48" s="272"/>
      <c r="K48" s="272"/>
      <c r="L48" s="272"/>
      <c r="M48" s="273">
        <f>M30-M46</f>
        <v>0</v>
      </c>
      <c r="O48" s="273">
        <f>O30-O46</f>
        <v>0</v>
      </c>
      <c r="P48" s="272"/>
    </row>
    <row r="49" spans="1:16" s="276" customFormat="1" ht="13.5">
      <c r="A49" s="271" t="str">
        <f>"Разлика "&amp;Баланс!G6</f>
        <v>Разлика 2019 г.</v>
      </c>
      <c r="B49" s="272"/>
      <c r="C49" s="273">
        <f>C19-C47</f>
        <v>0</v>
      </c>
      <c r="D49" s="272"/>
      <c r="E49" s="273">
        <f>E19-E47</f>
        <v>0</v>
      </c>
      <c r="F49" s="272"/>
      <c r="G49" s="273">
        <f>G19-G47</f>
        <v>0</v>
      </c>
      <c r="H49" s="272"/>
      <c r="I49" s="273">
        <f>I19-I47</f>
        <v>0</v>
      </c>
      <c r="J49" s="272"/>
      <c r="K49" s="272"/>
      <c r="L49" s="272"/>
      <c r="M49" s="273">
        <f>M19-M47</f>
        <v>0</v>
      </c>
      <c r="O49" s="273">
        <f>O19-O47</f>
        <v>0</v>
      </c>
      <c r="P49" s="272"/>
    </row>
    <row r="50" spans="1:16" ht="13.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P50" s="218"/>
    </row>
    <row r="51" spans="1:16" ht="13.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P51" s="218"/>
    </row>
    <row r="52" spans="1:16" ht="13.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P52" s="218"/>
    </row>
    <row r="53" spans="1:19" ht="87.7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O53" s="277"/>
      <c r="P53" s="218"/>
      <c r="S53" s="212" t="s">
        <v>24</v>
      </c>
    </row>
    <row r="54" spans="1:16" ht="13.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P54" s="218"/>
    </row>
    <row r="55" spans="1:16" ht="13.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P55" s="218"/>
    </row>
    <row r="56" spans="1:16" ht="13.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P56" s="218"/>
    </row>
    <row r="57" ht="13.5">
      <c r="P57" s="218"/>
    </row>
    <row r="58" ht="13.5">
      <c r="P58" s="218"/>
    </row>
    <row r="59" ht="13.5">
      <c r="P59" s="218"/>
    </row>
    <row r="60" ht="13.5">
      <c r="P60" s="218"/>
    </row>
    <row r="61" ht="13.5">
      <c r="P61" s="218"/>
    </row>
  </sheetData>
  <sheetProtection/>
  <mergeCells count="16">
    <mergeCell ref="A3:H3"/>
    <mergeCell ref="M6:M7"/>
    <mergeCell ref="O6:O7"/>
    <mergeCell ref="F31:J31"/>
    <mergeCell ref="I6:I7"/>
    <mergeCell ref="K6:K7"/>
    <mergeCell ref="A32:O32"/>
    <mergeCell ref="A4:O4"/>
    <mergeCell ref="F33:J33"/>
    <mergeCell ref="A1:O1"/>
    <mergeCell ref="A2:O2"/>
    <mergeCell ref="A5:O5"/>
    <mergeCell ref="A6:A7"/>
    <mergeCell ref="C6:C7"/>
    <mergeCell ref="E6:E7"/>
    <mergeCell ref="G6:G7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  <rowBreaks count="1" manualBreakCount="1">
    <brk id="44" max="12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zoomScaleSheetLayoutView="100" zoomScalePageLayoutView="0" workbookViewId="0" topLeftCell="A4">
      <selection activeCell="C10" sqref="C10:G18"/>
    </sheetView>
  </sheetViews>
  <sheetFormatPr defaultColWidth="9.140625" defaultRowHeight="12.75"/>
  <cols>
    <col min="1" max="1" width="2.421875" style="218" customWidth="1"/>
    <col min="2" max="2" width="3.421875" style="218" customWidth="1"/>
    <col min="3" max="3" width="54.00390625" style="218" customWidth="1"/>
    <col min="4" max="4" width="1.7109375" style="218" customWidth="1"/>
    <col min="5" max="5" width="8.421875" style="218" customWidth="1"/>
    <col min="6" max="6" width="2.140625" style="337" customWidth="1"/>
    <col min="7" max="7" width="9.57421875" style="218" customWidth="1"/>
    <col min="8" max="8" width="2.00390625" style="218" customWidth="1"/>
    <col min="9" max="9" width="7.8515625" style="218" customWidth="1"/>
    <col min="10" max="10" width="2.28125" style="218" customWidth="1"/>
    <col min="11" max="11" width="9.140625" style="218" customWidth="1"/>
    <col min="12" max="12" width="3.00390625" style="218" customWidth="1"/>
    <col min="13" max="13" width="33.57421875" style="218" bestFit="1" customWidth="1"/>
    <col min="14" max="14" width="10.421875" style="218" bestFit="1" customWidth="1"/>
    <col min="15" max="15" width="1.57421875" style="218" customWidth="1"/>
    <col min="16" max="17" width="9.140625" style="218" customWidth="1"/>
    <col min="18" max="18" width="1.7109375" style="218" customWidth="1"/>
    <col min="19" max="16384" width="9.140625" style="218" customWidth="1"/>
  </cols>
  <sheetData>
    <row r="1" spans="1:12" ht="12.75">
      <c r="A1" s="278"/>
      <c r="B1" s="278"/>
      <c r="C1" s="278"/>
      <c r="D1" s="278"/>
      <c r="E1" s="278"/>
      <c r="F1" s="259"/>
      <c r="G1" s="278"/>
      <c r="H1" s="278"/>
      <c r="I1" s="278"/>
      <c r="J1" s="278"/>
      <c r="K1" s="278"/>
      <c r="L1" s="278"/>
    </row>
    <row r="2" spans="1:13" s="281" customFormat="1" ht="15">
      <c r="A2" s="279"/>
      <c r="B2" s="279">
        <v>10</v>
      </c>
      <c r="C2" s="279" t="s">
        <v>391</v>
      </c>
      <c r="D2" s="279"/>
      <c r="E2" s="279"/>
      <c r="F2" s="280"/>
      <c r="G2" s="279"/>
      <c r="H2" s="279"/>
      <c r="I2" s="279"/>
      <c r="J2" s="279"/>
      <c r="K2" s="279"/>
      <c r="L2" s="279"/>
      <c r="M2" s="163" t="s">
        <v>280</v>
      </c>
    </row>
    <row r="3" spans="1:13" ht="12.75">
      <c r="A3" s="278"/>
      <c r="B3" s="278"/>
      <c r="C3" s="278"/>
      <c r="D3" s="278"/>
      <c r="E3" s="278"/>
      <c r="F3" s="259"/>
      <c r="G3" s="278"/>
      <c r="H3" s="278"/>
      <c r="I3" s="278"/>
      <c r="J3" s="278"/>
      <c r="K3" s="278"/>
      <c r="L3" s="278"/>
      <c r="M3" s="163" t="s">
        <v>399</v>
      </c>
    </row>
    <row r="4" spans="1:12" ht="12.75">
      <c r="A4" s="278"/>
      <c r="B4" s="278"/>
      <c r="C4" s="282"/>
      <c r="D4" s="283"/>
      <c r="E4" s="284" t="str">
        <f>ОПП!D5</f>
        <v>2020 г.</v>
      </c>
      <c r="F4" s="285"/>
      <c r="G4" s="284" t="str">
        <f>ОПП!F5</f>
        <v>2019 г.</v>
      </c>
      <c r="H4" s="278"/>
      <c r="I4" s="278"/>
      <c r="J4" s="278"/>
      <c r="K4" s="278"/>
      <c r="L4" s="278"/>
    </row>
    <row r="5" spans="1:12" ht="12.75" customHeight="1">
      <c r="A5" s="278"/>
      <c r="B5" s="278"/>
      <c r="C5" s="282"/>
      <c r="D5" s="286"/>
      <c r="E5" s="287"/>
      <c r="F5" s="288"/>
      <c r="G5" s="287"/>
      <c r="H5" s="278"/>
      <c r="I5" s="278"/>
      <c r="J5" s="278"/>
      <c r="K5" s="278"/>
      <c r="L5" s="278"/>
    </row>
    <row r="6" spans="1:12" ht="12.75" customHeight="1">
      <c r="A6" s="278"/>
      <c r="B6" s="278"/>
      <c r="C6" s="287" t="s">
        <v>273</v>
      </c>
      <c r="D6" s="289"/>
      <c r="E6" s="290">
        <v>0</v>
      </c>
      <c r="F6" s="291"/>
      <c r="G6" s="290">
        <v>0</v>
      </c>
      <c r="H6" s="292"/>
      <c r="I6" s="278"/>
      <c r="J6" s="278"/>
      <c r="K6" s="278"/>
      <c r="L6" s="278"/>
    </row>
    <row r="7" spans="1:12" ht="12.75" customHeight="1">
      <c r="A7" s="278"/>
      <c r="B7" s="278"/>
      <c r="C7" s="287" t="s">
        <v>274</v>
      </c>
      <c r="D7" s="289"/>
      <c r="E7" s="290">
        <v>0</v>
      </c>
      <c r="F7" s="291"/>
      <c r="G7" s="290">
        <v>0</v>
      </c>
      <c r="H7" s="292"/>
      <c r="I7" s="278"/>
      <c r="J7" s="278"/>
      <c r="K7" s="278"/>
      <c r="L7" s="278"/>
    </row>
    <row r="8" spans="1:12" ht="13.5" customHeight="1" thickBot="1">
      <c r="A8" s="278"/>
      <c r="B8" s="278"/>
      <c r="C8" s="293" t="s">
        <v>275</v>
      </c>
      <c r="D8" s="293"/>
      <c r="E8" s="294">
        <f>SUM(E6:E7)</f>
        <v>0</v>
      </c>
      <c r="F8" s="295"/>
      <c r="G8" s="294">
        <f>SUM(G6:G7)</f>
        <v>0</v>
      </c>
      <c r="H8" s="292"/>
      <c r="I8" s="278"/>
      <c r="J8" s="278"/>
      <c r="K8" s="278"/>
      <c r="L8" s="278"/>
    </row>
    <row r="9" spans="1:12" ht="13.5" customHeight="1" thickTop="1">
      <c r="A9" s="278"/>
      <c r="B9" s="278"/>
      <c r="C9" s="278"/>
      <c r="D9" s="278"/>
      <c r="E9" s="292"/>
      <c r="F9" s="296"/>
      <c r="G9" s="292"/>
      <c r="H9" s="292"/>
      <c r="I9" s="278"/>
      <c r="J9" s="278"/>
      <c r="K9" s="278"/>
      <c r="L9" s="278"/>
    </row>
    <row r="10" spans="1:12" ht="12.75" customHeight="1">
      <c r="A10" s="278"/>
      <c r="B10" s="278"/>
      <c r="C10" s="283"/>
      <c r="D10" s="283"/>
      <c r="E10" s="297" t="str">
        <f>E4</f>
        <v>2020 г.</v>
      </c>
      <c r="F10" s="297"/>
      <c r="G10" s="297" t="str">
        <f>G4</f>
        <v>2019 г.</v>
      </c>
      <c r="H10" s="278"/>
      <c r="I10" s="278"/>
      <c r="J10" s="278"/>
      <c r="K10" s="278"/>
      <c r="L10" s="278"/>
    </row>
    <row r="11" spans="1:12" ht="13.5" thickBot="1">
      <c r="A11" s="278"/>
      <c r="B11" s="278"/>
      <c r="C11" s="298" t="s">
        <v>276</v>
      </c>
      <c r="D11" s="298"/>
      <c r="E11" s="299">
        <v>-1110</v>
      </c>
      <c r="F11" s="300"/>
      <c r="G11" s="299">
        <v>625</v>
      </c>
      <c r="H11" s="292"/>
      <c r="I11" s="292"/>
      <c r="J11" s="278"/>
      <c r="K11" s="278"/>
      <c r="L11" s="278"/>
    </row>
    <row r="12" spans="1:12" ht="27" thickTop="1">
      <c r="A12" s="278"/>
      <c r="B12" s="278"/>
      <c r="C12" s="301" t="s">
        <v>359</v>
      </c>
      <c r="D12" s="298"/>
      <c r="E12" s="302"/>
      <c r="F12" s="303"/>
      <c r="G12" s="302">
        <v>0</v>
      </c>
      <c r="H12" s="292"/>
      <c r="I12" s="292"/>
      <c r="J12" s="278"/>
      <c r="K12" s="278"/>
      <c r="L12" s="278"/>
    </row>
    <row r="13" spans="1:12" ht="12.75">
      <c r="A13" s="278"/>
      <c r="B13" s="278"/>
      <c r="C13" s="298" t="s">
        <v>277</v>
      </c>
      <c r="D13" s="298"/>
      <c r="E13" s="302">
        <v>0</v>
      </c>
      <c r="F13" s="303"/>
      <c r="G13" s="302">
        <v>0</v>
      </c>
      <c r="H13" s="292"/>
      <c r="I13" s="292"/>
      <c r="J13" s="278"/>
      <c r="K13" s="278"/>
      <c r="L13" s="278"/>
    </row>
    <row r="14" spans="1:12" ht="12.75">
      <c r="A14" s="278"/>
      <c r="B14" s="278"/>
      <c r="C14" s="298" t="s">
        <v>278</v>
      </c>
      <c r="D14" s="298"/>
      <c r="E14" s="302">
        <v>0</v>
      </c>
      <c r="F14" s="303"/>
      <c r="G14" s="302">
        <v>0</v>
      </c>
      <c r="H14" s="292"/>
      <c r="I14" s="292"/>
      <c r="J14" s="278"/>
      <c r="K14" s="278"/>
      <c r="L14" s="278"/>
    </row>
    <row r="15" spans="1:12" ht="12.75">
      <c r="A15" s="278"/>
      <c r="B15" s="278"/>
      <c r="C15" s="298" t="s">
        <v>279</v>
      </c>
      <c r="D15" s="298"/>
      <c r="E15" s="302">
        <v>0</v>
      </c>
      <c r="F15" s="303"/>
      <c r="G15" s="302">
        <v>0</v>
      </c>
      <c r="H15" s="292"/>
      <c r="I15" s="292"/>
      <c r="J15" s="278"/>
      <c r="K15" s="278"/>
      <c r="L15" s="278"/>
    </row>
    <row r="16" spans="1:12" ht="12.75">
      <c r="A16" s="278"/>
      <c r="B16" s="278"/>
      <c r="C16" s="298" t="s">
        <v>485</v>
      </c>
      <c r="D16" s="298"/>
      <c r="E16" s="302">
        <v>-33</v>
      </c>
      <c r="F16" s="303"/>
      <c r="G16" s="302">
        <v>-33</v>
      </c>
      <c r="H16" s="292"/>
      <c r="I16" s="292"/>
      <c r="J16" s="278"/>
      <c r="K16" s="278"/>
      <c r="L16" s="278"/>
    </row>
    <row r="17" spans="1:19" ht="12.75">
      <c r="A17" s="278"/>
      <c r="B17" s="278"/>
      <c r="C17" s="298" t="s">
        <v>29</v>
      </c>
      <c r="D17" s="298"/>
      <c r="E17" s="302">
        <v>0</v>
      </c>
      <c r="F17" s="303"/>
      <c r="G17" s="302">
        <v>0</v>
      </c>
      <c r="H17" s="292"/>
      <c r="I17" s="292"/>
      <c r="J17" s="278"/>
      <c r="K17" s="278"/>
      <c r="L17" s="278"/>
      <c r="N17" s="709"/>
      <c r="O17" s="709"/>
      <c r="P17" s="709"/>
      <c r="Q17" s="710"/>
      <c r="R17" s="710"/>
      <c r="S17" s="710"/>
    </row>
    <row r="18" spans="1:19" ht="14.25" thickBot="1">
      <c r="A18" s="278"/>
      <c r="B18" s="278"/>
      <c r="C18" s="298" t="s">
        <v>256</v>
      </c>
      <c r="D18" s="298"/>
      <c r="E18" s="306">
        <f>SUM(E12:E17)</f>
        <v>-33</v>
      </c>
      <c r="F18" s="307"/>
      <c r="G18" s="306">
        <f>SUM(G12:G17)</f>
        <v>-33</v>
      </c>
      <c r="H18" s="292"/>
      <c r="I18" s="292"/>
      <c r="J18" s="278"/>
      <c r="K18" s="278"/>
      <c r="L18" s="278"/>
      <c r="N18" s="308"/>
      <c r="O18" s="74"/>
      <c r="P18" s="308"/>
      <c r="Q18" s="309"/>
      <c r="R18" s="310"/>
      <c r="S18" s="309"/>
    </row>
    <row r="19" spans="1:12" ht="13.5" thickTop="1">
      <c r="A19" s="278"/>
      <c r="B19" s="278"/>
      <c r="C19" s="278"/>
      <c r="D19" s="278"/>
      <c r="E19" s="278"/>
      <c r="F19" s="259"/>
      <c r="G19" s="278"/>
      <c r="H19" s="278"/>
      <c r="I19" s="278"/>
      <c r="J19" s="278"/>
      <c r="K19" s="278"/>
      <c r="L19" s="278"/>
    </row>
    <row r="20" spans="1:16" ht="25.5" customHeight="1" hidden="1">
      <c r="A20" s="278"/>
      <c r="B20" s="278"/>
      <c r="C20" s="282"/>
      <c r="D20" s="278"/>
      <c r="E20" s="707" t="s">
        <v>399</v>
      </c>
      <c r="F20" s="707"/>
      <c r="G20" s="707"/>
      <c r="H20" s="287"/>
      <c r="I20" s="708" t="s">
        <v>280</v>
      </c>
      <c r="J20" s="708"/>
      <c r="K20" s="708"/>
      <c r="L20" s="82"/>
      <c r="N20" s="311"/>
      <c r="P20" s="312"/>
    </row>
    <row r="21" spans="1:19" s="318" customFormat="1" ht="12.75" hidden="1">
      <c r="A21" s="313"/>
      <c r="B21" s="313"/>
      <c r="C21" s="282"/>
      <c r="D21" s="313"/>
      <c r="E21" s="314" t="str">
        <f>E10</f>
        <v>2020 г.</v>
      </c>
      <c r="F21" s="315"/>
      <c r="G21" s="314" t="str">
        <f>G10</f>
        <v>2019 г.</v>
      </c>
      <c r="H21" s="316"/>
      <c r="I21" s="317" t="str">
        <f>E21</f>
        <v>2020 г.</v>
      </c>
      <c r="J21" s="315"/>
      <c r="K21" s="317" t="str">
        <f>G21</f>
        <v>2019 г.</v>
      </c>
      <c r="L21" s="315"/>
      <c r="N21" s="218"/>
      <c r="O21" s="218"/>
      <c r="P21" s="218"/>
      <c r="Q21" s="218"/>
      <c r="R21" s="218"/>
      <c r="S21" s="218"/>
    </row>
    <row r="22" spans="1:19" ht="12.75" hidden="1">
      <c r="A22" s="278"/>
      <c r="B22" s="278"/>
      <c r="C22" s="287"/>
      <c r="D22" s="278"/>
      <c r="E22" s="319"/>
      <c r="F22" s="320"/>
      <c r="G22" s="319"/>
      <c r="H22" s="319"/>
      <c r="I22" s="319"/>
      <c r="J22" s="319"/>
      <c r="K22" s="292"/>
      <c r="L22" s="278"/>
      <c r="Q22" s="318"/>
      <c r="R22" s="318"/>
      <c r="S22" s="318"/>
    </row>
    <row r="23" spans="1:12" ht="12.75" hidden="1">
      <c r="A23" s="278"/>
      <c r="B23" s="278"/>
      <c r="C23" s="321" t="s">
        <v>43</v>
      </c>
      <c r="D23" s="278"/>
      <c r="E23" s="322"/>
      <c r="F23" s="323"/>
      <c r="G23" s="322"/>
      <c r="H23" s="322"/>
      <c r="I23" s="322"/>
      <c r="J23" s="322"/>
      <c r="K23" s="292"/>
      <c r="L23" s="278"/>
    </row>
    <row r="24" spans="1:12" ht="12.75" hidden="1">
      <c r="A24" s="278"/>
      <c r="B24" s="278"/>
      <c r="C24" s="287" t="s">
        <v>281</v>
      </c>
      <c r="D24" s="278"/>
      <c r="E24" s="324">
        <v>0</v>
      </c>
      <c r="F24" s="323"/>
      <c r="G24" s="324">
        <v>0</v>
      </c>
      <c r="H24" s="322"/>
      <c r="I24" s="322">
        <v>0</v>
      </c>
      <c r="J24" s="322"/>
      <c r="K24" s="292">
        <v>0</v>
      </c>
      <c r="L24" s="278"/>
    </row>
    <row r="25" spans="1:12" ht="12.75" hidden="1">
      <c r="A25" s="278"/>
      <c r="B25" s="278"/>
      <c r="C25" s="287"/>
      <c r="D25" s="278"/>
      <c r="E25" s="325">
        <f>SUM(E24)</f>
        <v>0</v>
      </c>
      <c r="F25" s="326"/>
      <c r="G25" s="325">
        <v>0</v>
      </c>
      <c r="H25" s="322"/>
      <c r="I25" s="322"/>
      <c r="J25" s="322"/>
      <c r="K25" s="292"/>
      <c r="L25" s="278"/>
    </row>
    <row r="26" spans="1:12" ht="12.75" hidden="1">
      <c r="A26" s="278"/>
      <c r="B26" s="278"/>
      <c r="C26" s="287"/>
      <c r="D26" s="278"/>
      <c r="E26" s="322"/>
      <c r="F26" s="323"/>
      <c r="G26" s="322"/>
      <c r="H26" s="322"/>
      <c r="I26" s="322"/>
      <c r="J26" s="322"/>
      <c r="K26" s="292"/>
      <c r="L26" s="278"/>
    </row>
    <row r="27" spans="1:12" ht="12.75" hidden="1">
      <c r="A27" s="278"/>
      <c r="B27" s="278"/>
      <c r="C27" s="321" t="s">
        <v>282</v>
      </c>
      <c r="D27" s="278"/>
      <c r="E27" s="322"/>
      <c r="F27" s="323"/>
      <c r="G27" s="322"/>
      <c r="H27" s="322"/>
      <c r="I27" s="322"/>
      <c r="J27" s="322"/>
      <c r="K27" s="292"/>
      <c r="L27" s="278"/>
    </row>
    <row r="28" spans="1:12" ht="12.75" hidden="1">
      <c r="A28" s="278"/>
      <c r="B28" s="278"/>
      <c r="C28" s="287" t="s">
        <v>283</v>
      </c>
      <c r="D28" s="278"/>
      <c r="E28" s="322">
        <v>0</v>
      </c>
      <c r="F28" s="323"/>
      <c r="G28" s="322">
        <v>0</v>
      </c>
      <c r="H28" s="322"/>
      <c r="I28" s="322">
        <v>0</v>
      </c>
      <c r="J28" s="322"/>
      <c r="K28" s="292">
        <v>0</v>
      </c>
      <c r="L28" s="278"/>
    </row>
    <row r="29" spans="1:16" ht="12.75" hidden="1">
      <c r="A29" s="278"/>
      <c r="B29" s="278"/>
      <c r="C29" s="287" t="s">
        <v>463</v>
      </c>
      <c r="D29" s="278"/>
      <c r="E29" s="322">
        <v>0</v>
      </c>
      <c r="F29" s="323"/>
      <c r="G29" s="322">
        <v>0</v>
      </c>
      <c r="H29" s="322"/>
      <c r="I29" s="322">
        <v>0</v>
      </c>
      <c r="J29" s="322"/>
      <c r="K29" s="292">
        <v>0</v>
      </c>
      <c r="L29" s="278"/>
      <c r="N29" s="318"/>
      <c r="O29" s="318"/>
      <c r="P29" s="318"/>
    </row>
    <row r="30" spans="1:12" ht="12.75" hidden="1">
      <c r="A30" s="278"/>
      <c r="B30" s="278"/>
      <c r="C30" s="287" t="s">
        <v>464</v>
      </c>
      <c r="D30" s="278"/>
      <c r="E30" s="322">
        <v>0</v>
      </c>
      <c r="F30" s="323"/>
      <c r="G30" s="322">
        <v>0</v>
      </c>
      <c r="H30" s="322"/>
      <c r="I30" s="322">
        <v>0</v>
      </c>
      <c r="J30" s="322"/>
      <c r="K30" s="292">
        <v>0</v>
      </c>
      <c r="L30" s="278"/>
    </row>
    <row r="31" spans="1:12" ht="12.75" hidden="1">
      <c r="A31" s="278"/>
      <c r="B31" s="278"/>
      <c r="C31" s="287" t="s">
        <v>284</v>
      </c>
      <c r="D31" s="278"/>
      <c r="E31" s="322">
        <v>0</v>
      </c>
      <c r="F31" s="323"/>
      <c r="G31" s="322">
        <v>0</v>
      </c>
      <c r="H31" s="322"/>
      <c r="I31" s="322">
        <v>0</v>
      </c>
      <c r="J31" s="322"/>
      <c r="K31" s="292">
        <v>0</v>
      </c>
      <c r="L31" s="278"/>
    </row>
    <row r="32" spans="1:12" ht="12.75" hidden="1">
      <c r="A32" s="278"/>
      <c r="B32" s="278"/>
      <c r="C32" s="287" t="s">
        <v>285</v>
      </c>
      <c r="D32" s="278"/>
      <c r="E32" s="324">
        <v>0</v>
      </c>
      <c r="F32" s="323"/>
      <c r="G32" s="324">
        <v>0</v>
      </c>
      <c r="H32" s="322"/>
      <c r="I32" s="322">
        <v>0</v>
      </c>
      <c r="J32" s="322"/>
      <c r="K32" s="292">
        <v>0</v>
      </c>
      <c r="L32" s="278"/>
    </row>
    <row r="33" spans="1:12" ht="12.75" hidden="1">
      <c r="A33" s="278"/>
      <c r="B33" s="278"/>
      <c r="C33" s="287"/>
      <c r="D33" s="278"/>
      <c r="E33" s="325">
        <f>SUM(E28:E32)</f>
        <v>0</v>
      </c>
      <c r="F33" s="326"/>
      <c r="G33" s="325">
        <f>SUM(G28:G32)</f>
        <v>0</v>
      </c>
      <c r="H33" s="327"/>
      <c r="I33" s="322"/>
      <c r="J33" s="322"/>
      <c r="K33" s="292"/>
      <c r="L33" s="278"/>
    </row>
    <row r="34" spans="1:12" ht="12.75" hidden="1">
      <c r="A34" s="278"/>
      <c r="B34" s="278"/>
      <c r="C34" s="287"/>
      <c r="D34" s="278"/>
      <c r="E34" s="322"/>
      <c r="F34" s="323"/>
      <c r="G34" s="322"/>
      <c r="H34" s="322"/>
      <c r="I34" s="324"/>
      <c r="J34" s="322"/>
      <c r="K34" s="292"/>
      <c r="L34" s="278"/>
    </row>
    <row r="35" spans="1:19" s="318" customFormat="1" ht="13.5" hidden="1" thickBot="1">
      <c r="A35" s="313"/>
      <c r="B35" s="313"/>
      <c r="C35" s="282" t="s">
        <v>274</v>
      </c>
      <c r="D35" s="313"/>
      <c r="E35" s="327"/>
      <c r="F35" s="326"/>
      <c r="G35" s="327"/>
      <c r="H35" s="327"/>
      <c r="I35" s="328">
        <f>SUM(I24:I34)</f>
        <v>0</v>
      </c>
      <c r="J35" s="327"/>
      <c r="K35" s="328">
        <f>SUM(K24:K34)</f>
        <v>0</v>
      </c>
      <c r="L35" s="313"/>
      <c r="N35" s="709" t="s">
        <v>383</v>
      </c>
      <c r="O35" s="709"/>
      <c r="P35" s="709"/>
      <c r="Q35" s="710" t="s">
        <v>384</v>
      </c>
      <c r="R35" s="710"/>
      <c r="S35" s="710"/>
    </row>
    <row r="36" spans="1:19" s="318" customFormat="1" ht="15" hidden="1" thickBot="1" thickTop="1">
      <c r="A36" s="313"/>
      <c r="B36" s="313"/>
      <c r="C36" s="282" t="s">
        <v>286</v>
      </c>
      <c r="D36" s="313"/>
      <c r="E36" s="328">
        <f>E25+E33</f>
        <v>0</v>
      </c>
      <c r="F36" s="326"/>
      <c r="G36" s="328">
        <f>G25+G33</f>
        <v>0</v>
      </c>
      <c r="H36" s="327"/>
      <c r="I36" s="327"/>
      <c r="J36" s="327"/>
      <c r="K36" s="329"/>
      <c r="L36" s="313"/>
      <c r="N36" s="308">
        <f>Баланс!E15-Баланс!E42</f>
        <v>0</v>
      </c>
      <c r="O36" s="74"/>
      <c r="P36" s="308">
        <f>Баланс!G15-Баланс!G42</f>
        <v>0</v>
      </c>
      <c r="Q36" s="309">
        <f>E36-N36</f>
        <v>0</v>
      </c>
      <c r="R36" s="310"/>
      <c r="S36" s="309">
        <f>G36-P36</f>
        <v>0</v>
      </c>
    </row>
    <row r="37" spans="1:12" ht="13.5" hidden="1" thickTop="1">
      <c r="A37" s="278"/>
      <c r="B37" s="278"/>
      <c r="C37" s="278"/>
      <c r="D37" s="278"/>
      <c r="E37" s="292"/>
      <c r="F37" s="296"/>
      <c r="G37" s="292"/>
      <c r="H37" s="292"/>
      <c r="I37" s="292"/>
      <c r="J37" s="292"/>
      <c r="K37" s="292"/>
      <c r="L37" s="278"/>
    </row>
    <row r="38" spans="1:12" ht="12.75" hidden="1">
      <c r="A38" s="278"/>
      <c r="B38" s="278"/>
      <c r="C38" s="278"/>
      <c r="D38" s="278"/>
      <c r="E38" s="278"/>
      <c r="F38" s="259"/>
      <c r="G38" s="278"/>
      <c r="H38" s="278"/>
      <c r="I38" s="278"/>
      <c r="J38" s="278"/>
      <c r="K38" s="278"/>
      <c r="L38" s="278"/>
    </row>
    <row r="39" ht="12.75" hidden="1"/>
    <row r="40" spans="5:11" ht="12.75" hidden="1">
      <c r="E40" s="330" t="s">
        <v>465</v>
      </c>
      <c r="F40" s="331"/>
      <c r="G40" s="331"/>
      <c r="H40" s="331"/>
      <c r="I40" s="332">
        <f>E7</f>
        <v>0</v>
      </c>
      <c r="J40" s="332"/>
      <c r="K40" s="332">
        <f>G7</f>
        <v>0</v>
      </c>
    </row>
    <row r="41" spans="5:16" ht="12.75" hidden="1">
      <c r="E41" s="333" t="s">
        <v>384</v>
      </c>
      <c r="F41" s="331"/>
      <c r="G41" s="331"/>
      <c r="H41" s="331"/>
      <c r="I41" s="335">
        <f>I35-I40</f>
        <v>0</v>
      </c>
      <c r="J41" s="336"/>
      <c r="K41" s="335">
        <f>K35-K40</f>
        <v>0</v>
      </c>
      <c r="N41" s="318"/>
      <c r="O41" s="318"/>
      <c r="P41" s="318"/>
    </row>
    <row r="43" spans="14:16" ht="12.75">
      <c r="N43" s="318"/>
      <c r="O43" s="318"/>
      <c r="P43" s="318"/>
    </row>
    <row r="44" spans="5:6" ht="12.75">
      <c r="E44" s="706"/>
      <c r="F44" s="706"/>
    </row>
    <row r="45" spans="5:6" ht="12.75">
      <c r="E45" s="706"/>
      <c r="F45" s="706"/>
    </row>
  </sheetData>
  <sheetProtection/>
  <mergeCells count="8">
    <mergeCell ref="E44:F44"/>
    <mergeCell ref="E45:F45"/>
    <mergeCell ref="E20:G20"/>
    <mergeCell ref="I20:K20"/>
    <mergeCell ref="N17:P17"/>
    <mergeCell ref="Q17:S17"/>
    <mergeCell ref="N35:P35"/>
    <mergeCell ref="Q35:S35"/>
  </mergeCells>
  <hyperlinks>
    <hyperlink ref="M2" location="ОПР!Print_Area" display="Отчет за доходите"/>
    <hyperlink ref="M3" location="Баланс!Print_Area" display="Отчет за финансовото състояние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K229"/>
  <sheetViews>
    <sheetView view="pageBreakPreview" zoomScaleNormal="90" zoomScaleSheetLayoutView="100" zoomScalePageLayoutView="0" workbookViewId="0" topLeftCell="A1">
      <pane ySplit="6" topLeftCell="A7" activePane="bottomLeft" state="frozen"/>
      <selection pane="topLeft" activeCell="I46" sqref="I46"/>
      <selection pane="bottomLeft" activeCell="F25" sqref="F25"/>
    </sheetView>
  </sheetViews>
  <sheetFormatPr defaultColWidth="20.8515625" defaultRowHeight="12.75"/>
  <cols>
    <col min="1" max="1" width="2.57421875" style="340" customWidth="1"/>
    <col min="2" max="2" width="3.8515625" style="340" bestFit="1" customWidth="1"/>
    <col min="3" max="3" width="25.7109375" style="414" customWidth="1"/>
    <col min="4" max="4" width="10.00390625" style="414" hidden="1" customWidth="1"/>
    <col min="5" max="5" width="9.57421875" style="1" customWidth="1"/>
    <col min="6" max="6" width="1.1484375" style="18" customWidth="1"/>
    <col min="7" max="7" width="10.8515625" style="1" customWidth="1"/>
    <col min="8" max="8" width="1.1484375" style="18" customWidth="1"/>
    <col min="9" max="9" width="12.7109375" style="340" customWidth="1"/>
    <col min="10" max="10" width="1.1484375" style="340" customWidth="1"/>
    <col min="11" max="11" width="10.140625" style="340" customWidth="1"/>
    <col min="12" max="12" width="1.1484375" style="340" customWidth="1"/>
    <col min="13" max="13" width="8.140625" style="340" customWidth="1"/>
    <col min="14" max="14" width="1.1484375" style="340" customWidth="1"/>
    <col min="15" max="15" width="11.140625" style="340" customWidth="1"/>
    <col min="16" max="16" width="1.1484375" style="340" customWidth="1"/>
    <col min="17" max="17" width="11.140625" style="340" customWidth="1"/>
    <col min="18" max="18" width="6.8515625" style="340" customWidth="1"/>
    <col min="19" max="19" width="30.57421875" style="340" customWidth="1"/>
    <col min="20" max="20" width="8.28125" style="340" customWidth="1"/>
    <col min="21" max="16384" width="20.8515625" style="340" customWidth="1"/>
  </cols>
  <sheetData>
    <row r="2" spans="2:16" ht="14.25" customHeight="1">
      <c r="B2" s="338">
        <v>11</v>
      </c>
      <c r="C2" s="711" t="s">
        <v>228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339"/>
    </row>
    <row r="3" spans="2:19" ht="14.25" customHeight="1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S3" s="341" t="s">
        <v>280</v>
      </c>
    </row>
    <row r="4" spans="2:19" ht="14.25" customHeight="1">
      <c r="B4" s="338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S4" s="341" t="s">
        <v>399</v>
      </c>
    </row>
    <row r="5" spans="3:19" s="343" customFormat="1" ht="18" customHeight="1">
      <c r="C5" s="713"/>
      <c r="D5" s="714" t="s">
        <v>53</v>
      </c>
      <c r="E5" s="712" t="s">
        <v>236</v>
      </c>
      <c r="F5" s="334"/>
      <c r="G5" s="716" t="s">
        <v>197</v>
      </c>
      <c r="H5" s="243"/>
      <c r="I5" s="712" t="s">
        <v>113</v>
      </c>
      <c r="J5" s="334"/>
      <c r="K5" s="712" t="s">
        <v>110</v>
      </c>
      <c r="L5" s="334"/>
      <c r="M5" s="712" t="s">
        <v>111</v>
      </c>
      <c r="N5" s="334"/>
      <c r="O5" s="712" t="s">
        <v>381</v>
      </c>
      <c r="P5" s="334"/>
      <c r="Q5" s="712" t="s">
        <v>54</v>
      </c>
      <c r="S5" s="278"/>
    </row>
    <row r="6" spans="3:17" s="343" customFormat="1" ht="21.75" customHeight="1">
      <c r="C6" s="713"/>
      <c r="D6" s="714"/>
      <c r="E6" s="712"/>
      <c r="F6" s="334"/>
      <c r="G6" s="716"/>
      <c r="H6" s="243"/>
      <c r="I6" s="712"/>
      <c r="J6" s="334"/>
      <c r="K6" s="712"/>
      <c r="L6" s="334"/>
      <c r="M6" s="712" t="s">
        <v>112</v>
      </c>
      <c r="N6" s="334"/>
      <c r="O6" s="712"/>
      <c r="P6" s="334"/>
      <c r="Q6" s="712"/>
    </row>
    <row r="7" spans="3:17" s="343" customFormat="1" ht="15" customHeight="1">
      <c r="C7" s="344" t="s">
        <v>55</v>
      </c>
      <c r="D7" s="66"/>
      <c r="I7" s="345"/>
      <c r="J7" s="345"/>
      <c r="K7" s="345"/>
      <c r="L7" s="345"/>
      <c r="M7" s="345"/>
      <c r="N7" s="345"/>
      <c r="O7" s="345"/>
      <c r="P7" s="345"/>
      <c r="Q7" s="345"/>
    </row>
    <row r="8" spans="3:17" s="346" customFormat="1" ht="15" customHeight="1">
      <c r="C8" s="347" t="str">
        <f>"към 01.01."&amp;Баланс!G6</f>
        <v>към 01.01.2019 г.</v>
      </c>
      <c r="D8" s="348"/>
      <c r="E8" s="349">
        <v>8951</v>
      </c>
      <c r="F8" s="350"/>
      <c r="G8" s="349">
        <v>47</v>
      </c>
      <c r="H8" s="350"/>
      <c r="I8" s="351">
        <v>156</v>
      </c>
      <c r="J8" s="352"/>
      <c r="K8" s="351">
        <v>10</v>
      </c>
      <c r="L8" s="352"/>
      <c r="M8" s="351">
        <v>6</v>
      </c>
      <c r="N8" s="352"/>
      <c r="O8" s="351">
        <v>0</v>
      </c>
      <c r="P8" s="352"/>
      <c r="Q8" s="351">
        <f>SUM(E8:O8)</f>
        <v>9170</v>
      </c>
    </row>
    <row r="9" spans="3:17" s="353" customFormat="1" ht="15" customHeight="1">
      <c r="C9" s="345" t="s">
        <v>57</v>
      </c>
      <c r="D9" s="354"/>
      <c r="E9" s="355">
        <v>0</v>
      </c>
      <c r="F9" s="355"/>
      <c r="G9" s="356"/>
      <c r="H9" s="356"/>
      <c r="I9" s="357"/>
      <c r="J9" s="357"/>
      <c r="K9" s="357">
        <v>0</v>
      </c>
      <c r="L9" s="357"/>
      <c r="M9" s="357">
        <v>0</v>
      </c>
      <c r="N9" s="357"/>
      <c r="O9" s="357">
        <v>0</v>
      </c>
      <c r="P9" s="357"/>
      <c r="Q9" s="357">
        <f>SUM(E9:O9)</f>
        <v>0</v>
      </c>
    </row>
    <row r="10" spans="3:17" s="353" customFormat="1" ht="15" customHeight="1" hidden="1">
      <c r="C10" s="345" t="s">
        <v>57</v>
      </c>
      <c r="D10" s="354"/>
      <c r="E10" s="355">
        <v>0</v>
      </c>
      <c r="F10" s="355"/>
      <c r="G10" s="358">
        <v>0</v>
      </c>
      <c r="H10" s="358"/>
      <c r="I10" s="357">
        <v>0</v>
      </c>
      <c r="J10" s="357"/>
      <c r="K10" s="357">
        <v>0</v>
      </c>
      <c r="L10" s="357"/>
      <c r="M10" s="357">
        <v>0</v>
      </c>
      <c r="N10" s="357"/>
      <c r="O10" s="357">
        <v>0</v>
      </c>
      <c r="P10" s="357"/>
      <c r="Q10" s="357">
        <v>0</v>
      </c>
    </row>
    <row r="11" spans="3:17" s="353" customFormat="1" ht="15" customHeight="1" hidden="1">
      <c r="C11" s="345" t="s">
        <v>382</v>
      </c>
      <c r="D11" s="354"/>
      <c r="E11" s="358">
        <v>0</v>
      </c>
      <c r="F11" s="358"/>
      <c r="G11" s="358">
        <v>0</v>
      </c>
      <c r="H11" s="358"/>
      <c r="I11" s="357">
        <v>0</v>
      </c>
      <c r="J11" s="357"/>
      <c r="K11" s="357">
        <v>0</v>
      </c>
      <c r="L11" s="357"/>
      <c r="M11" s="357">
        <v>0</v>
      </c>
      <c r="N11" s="357"/>
      <c r="O11" s="357">
        <v>0</v>
      </c>
      <c r="P11" s="357"/>
      <c r="Q11" s="357">
        <f>SUM(E11:O11)</f>
        <v>0</v>
      </c>
    </row>
    <row r="12" spans="3:17" s="353" customFormat="1" ht="15" customHeight="1" hidden="1">
      <c r="C12" s="345" t="s">
        <v>114</v>
      </c>
      <c r="D12" s="354"/>
      <c r="E12" s="358">
        <v>0</v>
      </c>
      <c r="F12" s="358"/>
      <c r="G12" s="358">
        <v>0</v>
      </c>
      <c r="H12" s="358"/>
      <c r="I12" s="357">
        <v>0</v>
      </c>
      <c r="J12" s="357"/>
      <c r="K12" s="357">
        <v>0</v>
      </c>
      <c r="L12" s="357"/>
      <c r="M12" s="357">
        <v>0</v>
      </c>
      <c r="N12" s="357"/>
      <c r="O12" s="357">
        <v>0</v>
      </c>
      <c r="P12" s="357"/>
      <c r="Q12" s="357">
        <f>SUM(E12:O12)</f>
        <v>0</v>
      </c>
    </row>
    <row r="13" spans="3:17" s="353" customFormat="1" ht="15" customHeight="1">
      <c r="C13" s="347" t="str">
        <f>"към 31.12."&amp;Баланс!G6</f>
        <v>към 31.12.2019 г.</v>
      </c>
      <c r="D13" s="360">
        <v>0</v>
      </c>
      <c r="E13" s="351">
        <f>SUM(E8:E12)</f>
        <v>8951</v>
      </c>
      <c r="F13" s="352"/>
      <c r="G13" s="351">
        <v>47</v>
      </c>
      <c r="H13" s="352"/>
      <c r="I13" s="351">
        <v>156</v>
      </c>
      <c r="J13" s="352"/>
      <c r="K13" s="351">
        <f>SUM(K8:K12)</f>
        <v>10</v>
      </c>
      <c r="L13" s="352"/>
      <c r="M13" s="351">
        <f>SUM(M8:M12)</f>
        <v>6</v>
      </c>
      <c r="N13" s="352"/>
      <c r="O13" s="351">
        <f>SUM(O8:O12)</f>
        <v>0</v>
      </c>
      <c r="P13" s="352"/>
      <c r="Q13" s="351">
        <f>SUM(D13:O13)</f>
        <v>9170</v>
      </c>
    </row>
    <row r="14" spans="3:17" ht="15" customHeight="1" hidden="1">
      <c r="C14" s="345" t="s">
        <v>56</v>
      </c>
      <c r="D14" s="354"/>
      <c r="E14" s="357">
        <v>0</v>
      </c>
      <c r="F14" s="357"/>
      <c r="G14" s="357">
        <v>0</v>
      </c>
      <c r="H14" s="357"/>
      <c r="I14" s="357">
        <v>0</v>
      </c>
      <c r="J14" s="357"/>
      <c r="K14" s="357">
        <v>0</v>
      </c>
      <c r="L14" s="357"/>
      <c r="M14" s="357">
        <v>0</v>
      </c>
      <c r="N14" s="357"/>
      <c r="O14" s="357">
        <v>0</v>
      </c>
      <c r="P14" s="357"/>
      <c r="Q14" s="357">
        <f>SUM(E14:O14)</f>
        <v>0</v>
      </c>
    </row>
    <row r="15" spans="3:17" ht="15" customHeight="1">
      <c r="C15" s="345" t="s">
        <v>56</v>
      </c>
      <c r="D15" s="354"/>
      <c r="E15" s="357">
        <v>-1104</v>
      </c>
      <c r="F15" s="357"/>
      <c r="G15" s="357">
        <v>0</v>
      </c>
      <c r="H15" s="357"/>
      <c r="I15" s="357">
        <v>0</v>
      </c>
      <c r="J15" s="357"/>
      <c r="K15" s="357">
        <v>0</v>
      </c>
      <c r="L15" s="357"/>
      <c r="M15" s="357">
        <v>0</v>
      </c>
      <c r="N15" s="357"/>
      <c r="O15" s="357">
        <v>0</v>
      </c>
      <c r="P15" s="357"/>
      <c r="Q15" s="357">
        <f>SUM(E15:O15)</f>
        <v>-1104</v>
      </c>
    </row>
    <row r="16" spans="3:17" ht="15" customHeight="1" hidden="1">
      <c r="C16" s="345" t="s">
        <v>382</v>
      </c>
      <c r="D16" s="354"/>
      <c r="E16" s="357">
        <v>0</v>
      </c>
      <c r="F16" s="357"/>
      <c r="G16" s="357">
        <v>0</v>
      </c>
      <c r="H16" s="357"/>
      <c r="I16" s="357">
        <v>0</v>
      </c>
      <c r="J16" s="357"/>
      <c r="K16" s="357">
        <v>0</v>
      </c>
      <c r="L16" s="357"/>
      <c r="M16" s="357">
        <v>0</v>
      </c>
      <c r="N16" s="357"/>
      <c r="O16" s="357">
        <v>0</v>
      </c>
      <c r="P16" s="357"/>
      <c r="Q16" s="357">
        <f>SUM(E16:O16)</f>
        <v>0</v>
      </c>
    </row>
    <row r="17" spans="3:17" ht="15" customHeight="1" hidden="1">
      <c r="C17" s="345" t="s">
        <v>114</v>
      </c>
      <c r="D17" s="354"/>
      <c r="E17" s="357">
        <v>0</v>
      </c>
      <c r="F17" s="357"/>
      <c r="G17" s="357">
        <v>0</v>
      </c>
      <c r="H17" s="357"/>
      <c r="I17" s="357">
        <v>0</v>
      </c>
      <c r="J17" s="357"/>
      <c r="K17" s="357">
        <v>0</v>
      </c>
      <c r="L17" s="357"/>
      <c r="M17" s="357">
        <v>0</v>
      </c>
      <c r="N17" s="357"/>
      <c r="O17" s="357">
        <v>0</v>
      </c>
      <c r="P17" s="357"/>
      <c r="Q17" s="357">
        <f>SUM(E17:O17)</f>
        <v>0</v>
      </c>
    </row>
    <row r="18" spans="3:17" ht="15" customHeight="1">
      <c r="C18" s="347" t="str">
        <f>"към 31.12."&amp;Баланс!E6</f>
        <v>към 31.12.2020 г.</v>
      </c>
      <c r="D18" s="361">
        <v>0</v>
      </c>
      <c r="E18" s="351">
        <f>SUM(E13:E17)</f>
        <v>7847</v>
      </c>
      <c r="F18" s="352"/>
      <c r="G18" s="351">
        <f aca="true" t="shared" si="0" ref="G18:O18">SUM(G13:G17)</f>
        <v>47</v>
      </c>
      <c r="H18" s="352"/>
      <c r="I18" s="351">
        <f t="shared" si="0"/>
        <v>156</v>
      </c>
      <c r="J18" s="352"/>
      <c r="K18" s="351">
        <f t="shared" si="0"/>
        <v>10</v>
      </c>
      <c r="L18" s="352"/>
      <c r="M18" s="351">
        <f t="shared" si="0"/>
        <v>6</v>
      </c>
      <c r="N18" s="352"/>
      <c r="O18" s="351">
        <f t="shared" si="0"/>
        <v>0</v>
      </c>
      <c r="P18" s="352"/>
      <c r="Q18" s="351">
        <f>SUM(D18:O18)</f>
        <v>8066</v>
      </c>
    </row>
    <row r="19" spans="3:17" ht="15" customHeight="1">
      <c r="C19" s="347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</row>
    <row r="20" spans="3:17" ht="15" customHeight="1">
      <c r="C20" s="344" t="s">
        <v>58</v>
      </c>
      <c r="D20" s="66"/>
      <c r="E20" s="296"/>
      <c r="F20" s="296"/>
      <c r="G20" s="296"/>
      <c r="H20" s="296"/>
      <c r="I20" s="355"/>
      <c r="J20" s="355"/>
      <c r="K20" s="355"/>
      <c r="L20" s="355"/>
      <c r="M20" s="355"/>
      <c r="N20" s="355"/>
      <c r="O20" s="355"/>
      <c r="P20" s="355"/>
      <c r="Q20" s="355"/>
    </row>
    <row r="21" spans="3:17" ht="13.5">
      <c r="C21" s="347" t="str">
        <f>C8</f>
        <v>към 01.01.2019 г.</v>
      </c>
      <c r="D21" s="364"/>
      <c r="E21" s="365">
        <v>-2319</v>
      </c>
      <c r="F21" s="363"/>
      <c r="G21" s="365">
        <v>-27</v>
      </c>
      <c r="H21" s="363"/>
      <c r="I21" s="365">
        <v>-150</v>
      </c>
      <c r="J21" s="363"/>
      <c r="K21" s="365">
        <v>-8</v>
      </c>
      <c r="L21" s="363"/>
      <c r="M21" s="365">
        <v>-6</v>
      </c>
      <c r="N21" s="363"/>
      <c r="O21" s="365">
        <v>0</v>
      </c>
      <c r="P21" s="363"/>
      <c r="Q21" s="365">
        <f aca="true" t="shared" si="1" ref="Q21:Q27">SUM(E21:O21)</f>
        <v>-2510</v>
      </c>
    </row>
    <row r="22" spans="3:18" ht="15" customHeight="1">
      <c r="C22" s="18" t="s">
        <v>455</v>
      </c>
      <c r="D22" s="345"/>
      <c r="E22" s="355">
        <v>-102</v>
      </c>
      <c r="F22" s="355"/>
      <c r="G22" s="355">
        <v>-1</v>
      </c>
      <c r="H22" s="355"/>
      <c r="I22" s="355">
        <v>0</v>
      </c>
      <c r="J22" s="355"/>
      <c r="K22" s="355">
        <v>0</v>
      </c>
      <c r="L22" s="355"/>
      <c r="M22" s="355">
        <v>0</v>
      </c>
      <c r="N22" s="355"/>
      <c r="O22" s="355">
        <v>0</v>
      </c>
      <c r="P22" s="355"/>
      <c r="Q22" s="357">
        <f t="shared" si="1"/>
        <v>-103</v>
      </c>
      <c r="R22" s="34"/>
    </row>
    <row r="23" spans="3:18" ht="15" customHeight="1" hidden="1">
      <c r="C23" s="345" t="s">
        <v>57</v>
      </c>
      <c r="D23" s="345"/>
      <c r="E23" s="355">
        <v>0</v>
      </c>
      <c r="F23" s="355"/>
      <c r="G23" s="355">
        <v>0</v>
      </c>
      <c r="H23" s="355"/>
      <c r="I23" s="355">
        <v>0</v>
      </c>
      <c r="J23" s="355"/>
      <c r="K23" s="355">
        <v>0</v>
      </c>
      <c r="L23" s="355"/>
      <c r="M23" s="355">
        <v>0</v>
      </c>
      <c r="N23" s="355"/>
      <c r="O23" s="355">
        <v>0</v>
      </c>
      <c r="P23" s="355"/>
      <c r="Q23" s="357">
        <f t="shared" si="1"/>
        <v>0</v>
      </c>
      <c r="R23" s="43"/>
    </row>
    <row r="24" spans="3:17" ht="15" customHeight="1">
      <c r="C24" s="347" t="str">
        <f>C13</f>
        <v>към 31.12.2019 г.</v>
      </c>
      <c r="D24" s="361">
        <v>0</v>
      </c>
      <c r="E24" s="351">
        <v>-2421</v>
      </c>
      <c r="F24" s="352"/>
      <c r="G24" s="351">
        <f>SUM(G21:G23)</f>
        <v>-28</v>
      </c>
      <c r="H24" s="352"/>
      <c r="I24" s="351">
        <f>SUM(I21:I23)</f>
        <v>-150</v>
      </c>
      <c r="J24" s="352"/>
      <c r="K24" s="351">
        <f>SUM(K21:K23)</f>
        <v>-8</v>
      </c>
      <c r="L24" s="352"/>
      <c r="M24" s="351">
        <f>SUM(M21:M23)</f>
        <v>-6</v>
      </c>
      <c r="N24" s="352"/>
      <c r="O24" s="351">
        <f>SUM(O21:O23)</f>
        <v>0</v>
      </c>
      <c r="P24" s="352"/>
      <c r="Q24" s="365">
        <f t="shared" si="1"/>
        <v>-2613</v>
      </c>
    </row>
    <row r="25" spans="3:17" ht="15" customHeight="1">
      <c r="C25" s="18" t="s">
        <v>455</v>
      </c>
      <c r="D25" s="345"/>
      <c r="E25" s="355">
        <v>-36</v>
      </c>
      <c r="F25" s="355"/>
      <c r="G25" s="355">
        <v>-1</v>
      </c>
      <c r="H25" s="355"/>
      <c r="I25" s="355">
        <v>0</v>
      </c>
      <c r="J25" s="355"/>
      <c r="K25" s="355">
        <v>0</v>
      </c>
      <c r="L25" s="355"/>
      <c r="M25" s="355">
        <v>0</v>
      </c>
      <c r="N25" s="355"/>
      <c r="O25" s="355">
        <v>0</v>
      </c>
      <c r="P25" s="355"/>
      <c r="Q25" s="357">
        <f t="shared" si="1"/>
        <v>-37</v>
      </c>
    </row>
    <row r="26" spans="3:17" ht="15" customHeight="1" hidden="1">
      <c r="C26" s="345" t="s">
        <v>57</v>
      </c>
      <c r="D26" s="345"/>
      <c r="E26" s="355">
        <v>0</v>
      </c>
      <c r="F26" s="355"/>
      <c r="G26" s="355">
        <v>0</v>
      </c>
      <c r="H26" s="355"/>
      <c r="I26" s="355">
        <v>0</v>
      </c>
      <c r="J26" s="355"/>
      <c r="K26" s="355">
        <v>0</v>
      </c>
      <c r="L26" s="355"/>
      <c r="M26" s="355">
        <v>0</v>
      </c>
      <c r="N26" s="355"/>
      <c r="O26" s="355">
        <v>0</v>
      </c>
      <c r="P26" s="355"/>
      <c r="Q26" s="357">
        <f t="shared" si="1"/>
        <v>0</v>
      </c>
    </row>
    <row r="27" spans="3:17" s="366" customFormat="1" ht="15" customHeight="1">
      <c r="C27" s="347" t="str">
        <f>C18</f>
        <v>към 31.12.2020 г.</v>
      </c>
      <c r="D27" s="361">
        <v>0</v>
      </c>
      <c r="E27" s="351">
        <f>SUM(E24:E26)</f>
        <v>-2457</v>
      </c>
      <c r="F27" s="352"/>
      <c r="G27" s="351">
        <f>SUM(G24:G26)</f>
        <v>-29</v>
      </c>
      <c r="H27" s="352"/>
      <c r="I27" s="351">
        <f>SUM(I24:I26)</f>
        <v>-150</v>
      </c>
      <c r="J27" s="352"/>
      <c r="K27" s="351">
        <f>SUM(K24:K26)</f>
        <v>-8</v>
      </c>
      <c r="L27" s="352"/>
      <c r="M27" s="351">
        <f>SUM(M24:M26)</f>
        <v>-6</v>
      </c>
      <c r="N27" s="352"/>
      <c r="O27" s="351">
        <f>SUM(O24:O26)</f>
        <v>0</v>
      </c>
      <c r="P27" s="352"/>
      <c r="Q27" s="365">
        <f t="shared" si="1"/>
        <v>-2650</v>
      </c>
    </row>
    <row r="28" spans="3:17" s="366" customFormat="1" ht="15" customHeight="1">
      <c r="C28" s="347"/>
      <c r="D28" s="362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</row>
    <row r="29" spans="3:17" ht="15" customHeight="1">
      <c r="C29" s="344" t="s">
        <v>59</v>
      </c>
      <c r="D29" s="367"/>
      <c r="E29" s="296"/>
      <c r="F29" s="296"/>
      <c r="G29" s="296"/>
      <c r="H29" s="296"/>
      <c r="I29" s="363"/>
      <c r="J29" s="363"/>
      <c r="K29" s="363"/>
      <c r="L29" s="363"/>
      <c r="M29" s="363"/>
      <c r="N29" s="363"/>
      <c r="O29" s="363"/>
      <c r="P29" s="363"/>
      <c r="Q29" s="363"/>
    </row>
    <row r="30" spans="3:20" s="372" customFormat="1" ht="11.25">
      <c r="C30" s="368" t="str">
        <f>C21</f>
        <v>към 01.01.2019 г.</v>
      </c>
      <c r="D30" s="361"/>
      <c r="E30" s="365">
        <f>E8+E21</f>
        <v>6632</v>
      </c>
      <c r="F30" s="363"/>
      <c r="G30" s="365">
        <f aca="true" t="shared" si="2" ref="G30:O30">G8+G21</f>
        <v>20</v>
      </c>
      <c r="H30" s="363"/>
      <c r="I30" s="365">
        <f t="shared" si="2"/>
        <v>6</v>
      </c>
      <c r="J30" s="363"/>
      <c r="K30" s="365">
        <f t="shared" si="2"/>
        <v>2</v>
      </c>
      <c r="L30" s="363"/>
      <c r="M30" s="365">
        <f t="shared" si="2"/>
        <v>0</v>
      </c>
      <c r="N30" s="363"/>
      <c r="O30" s="365">
        <f t="shared" si="2"/>
        <v>0</v>
      </c>
      <c r="P30" s="363"/>
      <c r="Q30" s="365">
        <f>SUM(E30:O30)</f>
        <v>6660</v>
      </c>
      <c r="R30" s="369"/>
      <c r="S30" s="370" t="s">
        <v>383</v>
      </c>
      <c r="T30" s="371" t="s">
        <v>384</v>
      </c>
    </row>
    <row r="31" spans="3:20" s="372" customFormat="1" ht="11.25">
      <c r="C31" s="368" t="str">
        <f>C24</f>
        <v>към 31.12.2019 г.</v>
      </c>
      <c r="D31" s="361">
        <v>0</v>
      </c>
      <c r="E31" s="365">
        <f>E13+E24</f>
        <v>6530</v>
      </c>
      <c r="F31" s="363"/>
      <c r="G31" s="365">
        <f>G13+G24</f>
        <v>19</v>
      </c>
      <c r="H31" s="363"/>
      <c r="I31" s="365">
        <f>I13+I24</f>
        <v>6</v>
      </c>
      <c r="J31" s="363"/>
      <c r="K31" s="365">
        <f>K13+K24</f>
        <v>2</v>
      </c>
      <c r="L31" s="363"/>
      <c r="M31" s="365">
        <f>M13+M24</f>
        <v>0</v>
      </c>
      <c r="N31" s="363"/>
      <c r="O31" s="365">
        <f>O13+O24</f>
        <v>0</v>
      </c>
      <c r="P31" s="363"/>
      <c r="Q31" s="365">
        <f>Q13+Q24</f>
        <v>6557</v>
      </c>
      <c r="S31" s="373">
        <f>Баланс!G8</f>
        <v>6557</v>
      </c>
      <c r="T31" s="374">
        <f>Q31-S31</f>
        <v>0</v>
      </c>
    </row>
    <row r="32" spans="3:20" s="372" customFormat="1" ht="11.25">
      <c r="C32" s="368" t="str">
        <f>C27</f>
        <v>към 31.12.2020 г.</v>
      </c>
      <c r="D32" s="361">
        <v>0</v>
      </c>
      <c r="E32" s="365">
        <f>E18+E27</f>
        <v>5390</v>
      </c>
      <c r="F32" s="363"/>
      <c r="G32" s="365">
        <f>G18+G27</f>
        <v>18</v>
      </c>
      <c r="H32" s="363"/>
      <c r="I32" s="365">
        <f>I18+I27</f>
        <v>6</v>
      </c>
      <c r="J32" s="363"/>
      <c r="K32" s="365">
        <f>K18+K27</f>
        <v>2</v>
      </c>
      <c r="L32" s="363"/>
      <c r="M32" s="365">
        <f>M18+M27</f>
        <v>0</v>
      </c>
      <c r="N32" s="363"/>
      <c r="O32" s="365">
        <f>O18+O27</f>
        <v>0</v>
      </c>
      <c r="P32" s="363"/>
      <c r="Q32" s="365">
        <f>Q18+Q27</f>
        <v>5416</v>
      </c>
      <c r="S32" s="373">
        <f>Баланс!E8</f>
        <v>5416</v>
      </c>
      <c r="T32" s="374">
        <f>Q32-S32</f>
        <v>0</v>
      </c>
    </row>
    <row r="33" spans="3:17" s="372" customFormat="1" ht="11.25">
      <c r="C33" s="375"/>
      <c r="D33" s="375"/>
      <c r="E33" s="376"/>
      <c r="F33" s="345"/>
      <c r="G33" s="376"/>
      <c r="H33" s="345"/>
      <c r="I33" s="377"/>
      <c r="J33" s="377"/>
      <c r="K33" s="378"/>
      <c r="L33" s="378"/>
      <c r="M33" s="378"/>
      <c r="N33" s="378"/>
      <c r="O33" s="378"/>
      <c r="P33" s="378"/>
      <c r="Q33" s="378"/>
    </row>
    <row r="34" spans="3:17" ht="13.5">
      <c r="C34" s="379"/>
      <c r="D34" s="379"/>
      <c r="I34" s="380"/>
      <c r="J34" s="380"/>
      <c r="K34" s="381"/>
      <c r="L34" s="381"/>
      <c r="M34" s="381"/>
      <c r="N34" s="381"/>
      <c r="O34" s="381"/>
      <c r="P34" s="381"/>
      <c r="Q34" s="381"/>
    </row>
    <row r="35" spans="3:17" ht="13.5">
      <c r="C35" s="379"/>
      <c r="D35" s="379"/>
      <c r="I35" s="380"/>
      <c r="J35" s="380"/>
      <c r="K35" s="381"/>
      <c r="L35" s="381"/>
      <c r="M35" s="381"/>
      <c r="N35" s="381"/>
      <c r="O35" s="381"/>
      <c r="P35" s="381"/>
      <c r="Q35" s="381"/>
    </row>
    <row r="36" spans="3:16" ht="15" customHeight="1">
      <c r="C36" s="382"/>
      <c r="D36" s="717" t="s">
        <v>362</v>
      </c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383"/>
    </row>
    <row r="37" spans="3:16" s="366" customFormat="1" ht="13.5">
      <c r="C37" s="382"/>
      <c r="D37" s="718"/>
      <c r="E37" s="718"/>
      <c r="F37" s="718"/>
      <c r="G37" s="718"/>
      <c r="H37" s="718"/>
      <c r="I37" s="718"/>
      <c r="J37" s="718"/>
      <c r="K37" s="718"/>
      <c r="L37" s="304"/>
      <c r="M37" s="715" t="s">
        <v>362</v>
      </c>
      <c r="N37" s="715"/>
      <c r="O37" s="715"/>
      <c r="P37" s="274"/>
    </row>
    <row r="38" spans="3:37" ht="13.5">
      <c r="C38" s="382"/>
      <c r="D38" s="717" t="s">
        <v>362</v>
      </c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383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</row>
    <row r="39" spans="3:37" ht="13.5">
      <c r="C39" s="382"/>
      <c r="D39" s="385"/>
      <c r="E39" s="386"/>
      <c r="F39" s="387"/>
      <c r="G39" s="386"/>
      <c r="H39" s="387"/>
      <c r="I39" s="388"/>
      <c r="J39" s="388"/>
      <c r="K39" s="389"/>
      <c r="L39" s="389"/>
      <c r="M39" s="715" t="s">
        <v>362</v>
      </c>
      <c r="N39" s="715"/>
      <c r="O39" s="715"/>
      <c r="P39" s="27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</row>
    <row r="40" spans="3:37" ht="13.5">
      <c r="C40" s="382"/>
      <c r="D40" s="382"/>
      <c r="I40" s="380"/>
      <c r="J40" s="380"/>
      <c r="K40" s="390"/>
      <c r="L40" s="390"/>
      <c r="M40" s="390"/>
      <c r="N40" s="390"/>
      <c r="O40" s="390"/>
      <c r="P40" s="390"/>
      <c r="Q40" s="390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</row>
    <row r="41" spans="3:37" ht="13.5">
      <c r="C41" s="720" t="s">
        <v>362</v>
      </c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275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</row>
    <row r="42" spans="3:37" ht="13.5">
      <c r="C42" s="720" t="s">
        <v>362</v>
      </c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275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</row>
    <row r="43" spans="3:37" ht="13.5" customHeight="1">
      <c r="C43" s="719" t="s">
        <v>362</v>
      </c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24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</row>
    <row r="44" spans="3:37" ht="13.5">
      <c r="C44" s="720" t="s">
        <v>362</v>
      </c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275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</row>
    <row r="45" spans="3:37" ht="13.5">
      <c r="C45" s="720" t="s">
        <v>362</v>
      </c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275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</row>
    <row r="46" spans="3:37" ht="13.5">
      <c r="C46" s="719" t="s">
        <v>362</v>
      </c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24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</row>
    <row r="47" spans="3:37" ht="13.5">
      <c r="C47" s="391"/>
      <c r="D47" s="391"/>
      <c r="I47" s="380"/>
      <c r="J47" s="380"/>
      <c r="K47" s="390"/>
      <c r="L47" s="390"/>
      <c r="M47" s="390"/>
      <c r="N47" s="390"/>
      <c r="O47" s="390"/>
      <c r="P47" s="390"/>
      <c r="Q47" s="390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</row>
    <row r="48" spans="3:37" s="392" customFormat="1" ht="13.5">
      <c r="C48" s="391"/>
      <c r="D48" s="391"/>
      <c r="I48" s="380"/>
      <c r="J48" s="380"/>
      <c r="K48" s="390"/>
      <c r="L48" s="390"/>
      <c r="M48" s="390"/>
      <c r="N48" s="390"/>
      <c r="O48" s="390"/>
      <c r="P48" s="390"/>
      <c r="Q48" s="390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</row>
    <row r="49" spans="3:37" s="392" customFormat="1" ht="13.5">
      <c r="C49" s="391"/>
      <c r="D49" s="391"/>
      <c r="I49" s="380"/>
      <c r="J49" s="380"/>
      <c r="K49" s="390"/>
      <c r="L49" s="390"/>
      <c r="M49" s="390"/>
      <c r="N49" s="390"/>
      <c r="O49" s="390"/>
      <c r="P49" s="390"/>
      <c r="Q49" s="390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</row>
    <row r="50" spans="3:37" s="392" customFormat="1" ht="13.5">
      <c r="C50" s="391"/>
      <c r="D50" s="391"/>
      <c r="I50" s="380"/>
      <c r="J50" s="380"/>
      <c r="K50" s="390"/>
      <c r="L50" s="390"/>
      <c r="M50" s="390"/>
      <c r="N50" s="390"/>
      <c r="O50" s="390"/>
      <c r="P50" s="390"/>
      <c r="Q50" s="390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</row>
    <row r="51" spans="3:37" s="392" customFormat="1" ht="15" customHeight="1">
      <c r="C51" s="391"/>
      <c r="D51" s="391"/>
      <c r="I51" s="380"/>
      <c r="J51" s="380"/>
      <c r="K51" s="390"/>
      <c r="L51" s="390"/>
      <c r="M51" s="390"/>
      <c r="N51" s="390"/>
      <c r="O51" s="390"/>
      <c r="P51" s="390"/>
      <c r="Q51" s="390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</row>
    <row r="52" spans="3:37" s="392" customFormat="1" ht="15.75" customHeight="1">
      <c r="C52" s="391"/>
      <c r="D52" s="391"/>
      <c r="I52" s="380"/>
      <c r="J52" s="380"/>
      <c r="K52" s="390"/>
      <c r="L52" s="390"/>
      <c r="M52" s="390"/>
      <c r="N52" s="390"/>
      <c r="O52" s="390"/>
      <c r="P52" s="390"/>
      <c r="Q52" s="390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</row>
    <row r="53" spans="3:37" s="392" customFormat="1" ht="14.25" customHeight="1">
      <c r="C53" s="391"/>
      <c r="D53" s="391"/>
      <c r="I53" s="380"/>
      <c r="J53" s="380"/>
      <c r="K53" s="394"/>
      <c r="L53" s="394"/>
      <c r="M53" s="394"/>
      <c r="N53" s="394"/>
      <c r="O53" s="394"/>
      <c r="P53" s="394"/>
      <c r="Q53" s="394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</row>
    <row r="54" spans="3:37" s="380" customFormat="1" ht="13.5">
      <c r="C54" s="395"/>
      <c r="D54" s="395"/>
      <c r="I54" s="366"/>
      <c r="J54" s="366"/>
      <c r="K54" s="396"/>
      <c r="L54" s="396"/>
      <c r="M54" s="396"/>
      <c r="N54" s="396"/>
      <c r="O54" s="396"/>
      <c r="P54" s="396"/>
      <c r="Q54" s="396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</row>
    <row r="55" spans="3:37" ht="13.5">
      <c r="C55" s="395"/>
      <c r="D55" s="395"/>
      <c r="I55" s="366"/>
      <c r="J55" s="366"/>
      <c r="K55" s="398"/>
      <c r="L55" s="398"/>
      <c r="M55" s="398"/>
      <c r="N55" s="398"/>
      <c r="O55" s="398"/>
      <c r="P55" s="398"/>
      <c r="Q55" s="398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</row>
    <row r="56" spans="3:37" ht="13.5">
      <c r="C56" s="382"/>
      <c r="D56" s="382"/>
      <c r="I56" s="380"/>
      <c r="J56" s="380"/>
      <c r="K56" s="390"/>
      <c r="L56" s="390"/>
      <c r="M56" s="390"/>
      <c r="N56" s="390"/>
      <c r="O56" s="390"/>
      <c r="P56" s="390"/>
      <c r="Q56" s="390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</row>
    <row r="57" spans="3:37" ht="13.5">
      <c r="C57" s="382"/>
      <c r="D57" s="382"/>
      <c r="I57" s="380"/>
      <c r="J57" s="380"/>
      <c r="K57" s="390"/>
      <c r="L57" s="390"/>
      <c r="M57" s="390"/>
      <c r="N57" s="390"/>
      <c r="O57" s="390"/>
      <c r="P57" s="390"/>
      <c r="Q57" s="390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</row>
    <row r="58" spans="3:37" s="366" customFormat="1" ht="13.5">
      <c r="C58" s="395"/>
      <c r="D58" s="395"/>
      <c r="K58" s="396"/>
      <c r="L58" s="396"/>
      <c r="M58" s="396"/>
      <c r="N58" s="396"/>
      <c r="O58" s="396"/>
      <c r="P58" s="396"/>
      <c r="Q58" s="396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</row>
    <row r="59" spans="3:37" s="366" customFormat="1" ht="13.5">
      <c r="C59" s="395"/>
      <c r="D59" s="395"/>
      <c r="K59" s="398"/>
      <c r="L59" s="398"/>
      <c r="M59" s="398"/>
      <c r="N59" s="398"/>
      <c r="O59" s="398"/>
      <c r="P59" s="398"/>
      <c r="Q59" s="398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</row>
    <row r="60" spans="3:37" ht="13.5">
      <c r="C60" s="382"/>
      <c r="D60" s="382"/>
      <c r="I60" s="397"/>
      <c r="J60" s="397"/>
      <c r="K60" s="397"/>
      <c r="L60" s="397"/>
      <c r="M60" s="397"/>
      <c r="N60" s="397"/>
      <c r="O60" s="397"/>
      <c r="P60" s="397"/>
      <c r="Q60" s="397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</row>
    <row r="61" spans="3:37" ht="14.25" customHeight="1">
      <c r="C61" s="400"/>
      <c r="D61" s="400"/>
      <c r="I61" s="401"/>
      <c r="J61" s="401"/>
      <c r="K61" s="400"/>
      <c r="L61" s="400"/>
      <c r="M61" s="400"/>
      <c r="N61" s="400"/>
      <c r="O61" s="400"/>
      <c r="P61" s="400"/>
      <c r="Q61" s="400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</row>
    <row r="62" spans="3:37" ht="14.25" customHeight="1">
      <c r="C62" s="400"/>
      <c r="D62" s="400"/>
      <c r="I62" s="366"/>
      <c r="J62" s="366"/>
      <c r="K62" s="400"/>
      <c r="L62" s="400"/>
      <c r="M62" s="402"/>
      <c r="N62" s="402"/>
      <c r="O62" s="402"/>
      <c r="P62" s="402"/>
      <c r="Q62" s="402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</row>
    <row r="63" spans="3:37" ht="15" customHeight="1">
      <c r="C63" s="403"/>
      <c r="D63" s="403"/>
      <c r="K63" s="405"/>
      <c r="L63" s="405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</row>
    <row r="64" spans="3:37" s="407" customFormat="1" ht="13.5">
      <c r="C64" s="406"/>
      <c r="D64" s="406"/>
      <c r="K64" s="408"/>
      <c r="L64" s="408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</row>
    <row r="65" spans="3:37" ht="13.5">
      <c r="C65" s="340"/>
      <c r="D65" s="340"/>
      <c r="I65" s="410"/>
      <c r="J65" s="410"/>
      <c r="K65" s="410"/>
      <c r="L65" s="410"/>
      <c r="M65" s="410"/>
      <c r="N65" s="410"/>
      <c r="O65" s="410"/>
      <c r="P65" s="410"/>
      <c r="Q65" s="410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</row>
    <row r="66" spans="3:37" ht="13.5">
      <c r="C66" s="411"/>
      <c r="D66" s="411"/>
      <c r="I66" s="412"/>
      <c r="J66" s="412"/>
      <c r="K66" s="412"/>
      <c r="L66" s="412"/>
      <c r="M66" s="412"/>
      <c r="N66" s="412"/>
      <c r="O66" s="412"/>
      <c r="P66" s="412"/>
      <c r="Q66" s="412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</row>
    <row r="67" spans="3:37" ht="13.5">
      <c r="C67" s="411"/>
      <c r="D67" s="411"/>
      <c r="I67" s="413"/>
      <c r="J67" s="413"/>
      <c r="K67" s="412"/>
      <c r="L67" s="412"/>
      <c r="M67" s="412"/>
      <c r="N67" s="412"/>
      <c r="O67" s="412"/>
      <c r="P67" s="412"/>
      <c r="Q67" s="412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</row>
    <row r="68" spans="3:37" ht="13.5">
      <c r="C68" s="411"/>
      <c r="D68" s="411"/>
      <c r="I68" s="412"/>
      <c r="J68" s="412"/>
      <c r="K68" s="412"/>
      <c r="L68" s="412"/>
      <c r="M68" s="412"/>
      <c r="N68" s="412"/>
      <c r="O68" s="412"/>
      <c r="P68" s="412"/>
      <c r="Q68" s="412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</row>
    <row r="69" spans="3:37" ht="13.5">
      <c r="C69" s="411"/>
      <c r="D69" s="411"/>
      <c r="I69" s="412"/>
      <c r="J69" s="412"/>
      <c r="K69" s="412"/>
      <c r="L69" s="412"/>
      <c r="M69" s="412"/>
      <c r="N69" s="412"/>
      <c r="O69" s="412"/>
      <c r="P69" s="412"/>
      <c r="Q69" s="412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</row>
    <row r="70" spans="3:37" ht="13.5">
      <c r="C70" s="411"/>
      <c r="D70" s="411"/>
      <c r="I70" s="412"/>
      <c r="J70" s="412"/>
      <c r="K70" s="412"/>
      <c r="L70" s="412"/>
      <c r="M70" s="412"/>
      <c r="N70" s="412"/>
      <c r="O70" s="412"/>
      <c r="P70" s="412"/>
      <c r="Q70" s="412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</row>
    <row r="71" spans="3:37" ht="13.5">
      <c r="C71" s="411"/>
      <c r="D71" s="411"/>
      <c r="I71" s="412"/>
      <c r="J71" s="412"/>
      <c r="K71" s="412"/>
      <c r="L71" s="412"/>
      <c r="M71" s="412"/>
      <c r="N71" s="412"/>
      <c r="O71" s="412"/>
      <c r="P71" s="412"/>
      <c r="Q71" s="412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</row>
    <row r="72" spans="3:37" ht="13.5">
      <c r="C72" s="411"/>
      <c r="D72" s="411"/>
      <c r="I72" s="412"/>
      <c r="J72" s="412"/>
      <c r="K72" s="412"/>
      <c r="L72" s="412"/>
      <c r="M72" s="412"/>
      <c r="N72" s="412"/>
      <c r="O72" s="412"/>
      <c r="P72" s="412"/>
      <c r="Q72" s="412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</row>
    <row r="73" spans="3:37" ht="13.5">
      <c r="C73" s="384"/>
      <c r="D73" s="384"/>
      <c r="I73" s="412"/>
      <c r="J73" s="412"/>
      <c r="K73" s="412"/>
      <c r="L73" s="412"/>
      <c r="M73" s="412"/>
      <c r="N73" s="412"/>
      <c r="O73" s="412"/>
      <c r="P73" s="412"/>
      <c r="Q73" s="412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</row>
    <row r="74" spans="3:37" ht="13.5">
      <c r="C74" s="384"/>
      <c r="D74" s="384"/>
      <c r="I74" s="412"/>
      <c r="J74" s="412"/>
      <c r="K74" s="412"/>
      <c r="L74" s="412"/>
      <c r="M74" s="412"/>
      <c r="N74" s="412"/>
      <c r="O74" s="412"/>
      <c r="P74" s="412"/>
      <c r="Q74" s="412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</row>
    <row r="75" spans="3:37" ht="13.5">
      <c r="C75" s="384"/>
      <c r="D75" s="384"/>
      <c r="I75" s="412"/>
      <c r="J75" s="412"/>
      <c r="K75" s="412"/>
      <c r="L75" s="412"/>
      <c r="M75" s="412"/>
      <c r="N75" s="412"/>
      <c r="O75" s="412"/>
      <c r="P75" s="412"/>
      <c r="Q75" s="412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</row>
    <row r="76" spans="3:37" ht="13.5">
      <c r="C76" s="384"/>
      <c r="D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</row>
    <row r="77" spans="3:37" ht="13.5">
      <c r="C77" s="384"/>
      <c r="D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</row>
    <row r="78" spans="3:37" ht="13.5">
      <c r="C78" s="384"/>
      <c r="D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</row>
    <row r="79" spans="3:37" ht="13.5">
      <c r="C79" s="384"/>
      <c r="D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</row>
    <row r="80" spans="3:37" ht="13.5">
      <c r="C80" s="384"/>
      <c r="D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</row>
    <row r="81" spans="3:37" ht="13.5">
      <c r="C81" s="384"/>
      <c r="D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</row>
    <row r="82" spans="3:37" ht="13.5">
      <c r="C82" s="384"/>
      <c r="D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</row>
    <row r="83" spans="3:37" ht="13.5">
      <c r="C83" s="384"/>
      <c r="D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</row>
    <row r="84" spans="3:37" ht="13.5">
      <c r="C84" s="384"/>
      <c r="D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</row>
    <row r="85" spans="3:37" ht="13.5">
      <c r="C85" s="384"/>
      <c r="D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</row>
    <row r="86" spans="3:37" ht="13.5">
      <c r="C86" s="384"/>
      <c r="D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</row>
    <row r="87" spans="3:37" ht="13.5">
      <c r="C87" s="384"/>
      <c r="D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</row>
    <row r="88" spans="3:37" ht="13.5">
      <c r="C88" s="384"/>
      <c r="D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</row>
    <row r="89" spans="3:37" ht="13.5">
      <c r="C89" s="384"/>
      <c r="D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</row>
    <row r="90" spans="3:37" ht="13.5">
      <c r="C90" s="384"/>
      <c r="D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</row>
    <row r="91" spans="3:37" ht="13.5">
      <c r="C91" s="384"/>
      <c r="D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</row>
    <row r="92" spans="3:37" ht="13.5">
      <c r="C92" s="384"/>
      <c r="D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</row>
    <row r="93" spans="3:37" ht="13.5">
      <c r="C93" s="384"/>
      <c r="D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</row>
    <row r="94" spans="3:37" ht="13.5">
      <c r="C94" s="384"/>
      <c r="D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</row>
    <row r="95" spans="3:37" ht="13.5">
      <c r="C95" s="384"/>
      <c r="D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</row>
    <row r="96" spans="3:37" ht="13.5">
      <c r="C96" s="384"/>
      <c r="D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</row>
    <row r="97" spans="3:37" ht="13.5">
      <c r="C97" s="384"/>
      <c r="D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</row>
    <row r="98" spans="3:37" ht="13.5">
      <c r="C98" s="384"/>
      <c r="D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</row>
    <row r="99" spans="3:37" ht="13.5">
      <c r="C99" s="384"/>
      <c r="D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</row>
    <row r="100" spans="3:37" ht="13.5">
      <c r="C100" s="384"/>
      <c r="D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</row>
    <row r="101" spans="3:37" ht="13.5">
      <c r="C101" s="384"/>
      <c r="D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</row>
    <row r="102" spans="3:37" ht="13.5">
      <c r="C102" s="384"/>
      <c r="D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</row>
    <row r="103" spans="3:37" ht="13.5">
      <c r="C103" s="384"/>
      <c r="D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</row>
    <row r="104" spans="3:37" ht="13.5">
      <c r="C104" s="384"/>
      <c r="D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</row>
    <row r="105" spans="3:37" ht="13.5">
      <c r="C105" s="384"/>
      <c r="D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</row>
    <row r="106" spans="3:37" ht="13.5">
      <c r="C106" s="384"/>
      <c r="D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</row>
    <row r="107" spans="3:37" ht="13.5">
      <c r="C107" s="384"/>
      <c r="D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</row>
    <row r="108" spans="3:37" ht="13.5">
      <c r="C108" s="384"/>
      <c r="D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</row>
    <row r="109" spans="3:37" ht="13.5">
      <c r="C109" s="384"/>
      <c r="D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</row>
    <row r="110" spans="3:37" ht="13.5">
      <c r="C110" s="384"/>
      <c r="D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</row>
    <row r="111" spans="3:37" ht="13.5">
      <c r="C111" s="384"/>
      <c r="D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</row>
    <row r="112" spans="3:37" ht="13.5">
      <c r="C112" s="384"/>
      <c r="D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</row>
    <row r="113" spans="3:37" ht="13.5">
      <c r="C113" s="384"/>
      <c r="D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</row>
    <row r="114" spans="3:37" ht="13.5">
      <c r="C114" s="384"/>
      <c r="D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3:37" ht="13.5">
      <c r="C115" s="384"/>
      <c r="D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</row>
    <row r="116" spans="3:37" ht="13.5">
      <c r="C116" s="384"/>
      <c r="D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</row>
    <row r="117" spans="3:37" ht="13.5">
      <c r="C117" s="384"/>
      <c r="D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</row>
    <row r="118" spans="3:37" ht="13.5">
      <c r="C118" s="384"/>
      <c r="D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</row>
    <row r="119" spans="3:37" ht="13.5">
      <c r="C119" s="384"/>
      <c r="D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</row>
    <row r="120" spans="3:37" ht="13.5">
      <c r="C120" s="384"/>
      <c r="D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</row>
    <row r="121" spans="3:37" ht="13.5">
      <c r="C121" s="384"/>
      <c r="D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</row>
    <row r="122" spans="3:37" ht="13.5">
      <c r="C122" s="384"/>
      <c r="D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</row>
    <row r="123" spans="3:37" ht="13.5">
      <c r="C123" s="384"/>
      <c r="D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</row>
    <row r="124" spans="3:37" ht="13.5">
      <c r="C124" s="384"/>
      <c r="D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  <row r="125" spans="3:37" ht="13.5">
      <c r="C125" s="384"/>
      <c r="D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</row>
    <row r="126" spans="3:37" ht="13.5">
      <c r="C126" s="384"/>
      <c r="D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</row>
    <row r="127" spans="3:37" ht="13.5">
      <c r="C127" s="384"/>
      <c r="D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</row>
    <row r="128" spans="3:37" ht="13.5">
      <c r="C128" s="384"/>
      <c r="D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</row>
    <row r="129" spans="3:37" ht="13.5">
      <c r="C129" s="384"/>
      <c r="D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</row>
    <row r="130" spans="3:37" ht="13.5">
      <c r="C130" s="384"/>
      <c r="D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</row>
    <row r="131" spans="3:37" ht="13.5">
      <c r="C131" s="384"/>
      <c r="D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</row>
    <row r="132" spans="3:37" ht="13.5">
      <c r="C132" s="384"/>
      <c r="D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</row>
    <row r="133" spans="3:37" ht="13.5">
      <c r="C133" s="384"/>
      <c r="D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</row>
    <row r="134" spans="3:37" ht="13.5">
      <c r="C134" s="384"/>
      <c r="D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</row>
    <row r="135" spans="3:37" ht="13.5">
      <c r="C135" s="384"/>
      <c r="D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</row>
    <row r="136" spans="3:37" ht="13.5">
      <c r="C136" s="384"/>
      <c r="D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</row>
    <row r="137" spans="3:37" ht="13.5">
      <c r="C137" s="384"/>
      <c r="D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</row>
    <row r="138" spans="3:37" ht="13.5">
      <c r="C138" s="384"/>
      <c r="D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</row>
    <row r="139" spans="3:37" ht="13.5">
      <c r="C139" s="384"/>
      <c r="D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</row>
    <row r="140" spans="3:37" ht="13.5">
      <c r="C140" s="384"/>
      <c r="D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</row>
    <row r="141" spans="3:37" ht="13.5">
      <c r="C141" s="384"/>
      <c r="D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</row>
    <row r="142" spans="3:37" ht="13.5">
      <c r="C142" s="384"/>
      <c r="D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</row>
    <row r="143" spans="3:37" ht="13.5">
      <c r="C143" s="384"/>
      <c r="D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</row>
    <row r="144" spans="3:37" ht="13.5">
      <c r="C144" s="384"/>
      <c r="D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</row>
    <row r="145" spans="3:37" ht="13.5">
      <c r="C145" s="384"/>
      <c r="D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</row>
    <row r="146" spans="3:37" ht="13.5">
      <c r="C146" s="384"/>
      <c r="D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</row>
    <row r="147" spans="3:37" ht="13.5">
      <c r="C147" s="384"/>
      <c r="D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</row>
    <row r="148" spans="3:37" ht="13.5">
      <c r="C148" s="384"/>
      <c r="D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</row>
    <row r="149" spans="3:37" ht="13.5">
      <c r="C149" s="384"/>
      <c r="D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</row>
    <row r="150" spans="3:37" ht="13.5">
      <c r="C150" s="384"/>
      <c r="D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</row>
    <row r="151" spans="3:37" ht="13.5">
      <c r="C151" s="384"/>
      <c r="D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</row>
    <row r="152" spans="3:37" ht="13.5">
      <c r="C152" s="384"/>
      <c r="D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</row>
    <row r="153" spans="3:37" ht="13.5">
      <c r="C153" s="384"/>
      <c r="D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</row>
    <row r="154" spans="3:37" ht="13.5">
      <c r="C154" s="384"/>
      <c r="D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</row>
    <row r="155" spans="3:37" ht="13.5">
      <c r="C155" s="384"/>
      <c r="D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</row>
    <row r="156" spans="3:37" ht="13.5">
      <c r="C156" s="384"/>
      <c r="D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</row>
    <row r="157" spans="3:37" ht="13.5">
      <c r="C157" s="384"/>
      <c r="D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</row>
    <row r="158" spans="3:37" ht="13.5">
      <c r="C158" s="384"/>
      <c r="D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</row>
    <row r="159" spans="3:37" ht="13.5">
      <c r="C159" s="384"/>
      <c r="D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</row>
    <row r="160" spans="3:37" ht="13.5">
      <c r="C160" s="384"/>
      <c r="D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</row>
    <row r="161" spans="3:37" ht="13.5">
      <c r="C161" s="384"/>
      <c r="D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</row>
    <row r="162" spans="3:37" ht="13.5">
      <c r="C162" s="384"/>
      <c r="D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</row>
    <row r="163" spans="3:37" ht="13.5">
      <c r="C163" s="384"/>
      <c r="D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</row>
    <row r="164" spans="3:37" ht="13.5">
      <c r="C164" s="384"/>
      <c r="D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</row>
    <row r="165" spans="3:37" ht="13.5">
      <c r="C165" s="384"/>
      <c r="D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</row>
    <row r="166" spans="3:37" ht="13.5">
      <c r="C166" s="384"/>
      <c r="D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</row>
    <row r="167" spans="3:37" ht="13.5">
      <c r="C167" s="384"/>
      <c r="D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</row>
    <row r="168" spans="3:37" ht="13.5">
      <c r="C168" s="384"/>
      <c r="D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</row>
    <row r="169" spans="3:37" ht="13.5">
      <c r="C169" s="384"/>
      <c r="D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/>
    </row>
    <row r="170" spans="3:37" ht="13.5">
      <c r="C170" s="384"/>
      <c r="D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/>
    </row>
    <row r="171" spans="3:37" ht="13.5">
      <c r="C171" s="384"/>
      <c r="D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</row>
    <row r="172" spans="3:37" ht="13.5">
      <c r="C172" s="384"/>
      <c r="D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</row>
    <row r="173" spans="3:37" ht="13.5">
      <c r="C173" s="384"/>
      <c r="D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</row>
    <row r="174" spans="3:37" ht="13.5">
      <c r="C174" s="384"/>
      <c r="D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</row>
    <row r="175" spans="3:37" ht="13.5">
      <c r="C175" s="384"/>
      <c r="D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</row>
    <row r="176" spans="3:37" ht="13.5">
      <c r="C176" s="384"/>
      <c r="D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</row>
    <row r="177" spans="3:37" ht="13.5">
      <c r="C177" s="384"/>
      <c r="D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</row>
    <row r="178" spans="3:37" ht="13.5">
      <c r="C178" s="384"/>
      <c r="D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</row>
    <row r="179" spans="3:37" ht="13.5">
      <c r="C179" s="384"/>
      <c r="D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</row>
    <row r="180" spans="3:37" ht="13.5">
      <c r="C180" s="384"/>
      <c r="D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</row>
    <row r="181" spans="3:37" ht="13.5">
      <c r="C181" s="384"/>
      <c r="D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</row>
    <row r="182" spans="3:37" ht="13.5">
      <c r="C182" s="384"/>
      <c r="D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</row>
    <row r="183" spans="3:37" ht="13.5">
      <c r="C183" s="384"/>
      <c r="D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</row>
    <row r="184" spans="3:37" ht="13.5">
      <c r="C184" s="384"/>
      <c r="D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</row>
    <row r="185" spans="3:37" ht="13.5">
      <c r="C185" s="384"/>
      <c r="D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/>
      <c r="AE185" s="384"/>
      <c r="AF185" s="384"/>
      <c r="AG185" s="384"/>
      <c r="AH185" s="384"/>
      <c r="AI185" s="384"/>
      <c r="AJ185" s="384"/>
      <c r="AK185" s="384"/>
    </row>
    <row r="186" spans="3:37" ht="13.5">
      <c r="C186" s="384"/>
      <c r="D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</row>
    <row r="187" spans="3:37" ht="13.5">
      <c r="C187" s="384"/>
      <c r="D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4"/>
      <c r="AF187" s="384"/>
      <c r="AG187" s="384"/>
      <c r="AH187" s="384"/>
      <c r="AI187" s="384"/>
      <c r="AJ187" s="384"/>
      <c r="AK187" s="384"/>
    </row>
    <row r="188" spans="3:37" ht="13.5">
      <c r="C188" s="384"/>
      <c r="D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</row>
    <row r="189" spans="3:37" ht="13.5">
      <c r="C189" s="384"/>
      <c r="D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  <c r="AC189" s="384"/>
      <c r="AD189" s="384"/>
      <c r="AE189" s="384"/>
      <c r="AF189" s="384"/>
      <c r="AG189" s="384"/>
      <c r="AH189" s="384"/>
      <c r="AI189" s="384"/>
      <c r="AJ189" s="384"/>
      <c r="AK189" s="384"/>
    </row>
    <row r="190" spans="3:37" ht="13.5">
      <c r="C190" s="384"/>
      <c r="D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  <c r="AC190" s="384"/>
      <c r="AD190" s="384"/>
      <c r="AE190" s="384"/>
      <c r="AF190" s="384"/>
      <c r="AG190" s="384"/>
      <c r="AH190" s="384"/>
      <c r="AI190" s="384"/>
      <c r="AJ190" s="384"/>
      <c r="AK190" s="384"/>
    </row>
    <row r="191" spans="3:37" ht="13.5">
      <c r="C191" s="384"/>
      <c r="D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</row>
    <row r="192" spans="3:37" ht="13.5">
      <c r="C192" s="384"/>
      <c r="D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</row>
    <row r="193" spans="3:37" ht="13.5">
      <c r="C193" s="384"/>
      <c r="D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  <c r="AC193" s="384"/>
      <c r="AD193" s="384"/>
      <c r="AE193" s="384"/>
      <c r="AF193" s="384"/>
      <c r="AG193" s="384"/>
      <c r="AH193" s="384"/>
      <c r="AI193" s="384"/>
      <c r="AJ193" s="384"/>
      <c r="AK193" s="384"/>
    </row>
    <row r="194" spans="3:37" ht="13.5">
      <c r="C194" s="384"/>
      <c r="D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</row>
    <row r="195" spans="3:37" ht="13.5">
      <c r="C195" s="384"/>
      <c r="D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</row>
    <row r="196" spans="3:37" ht="13.5">
      <c r="C196" s="384"/>
      <c r="D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</row>
    <row r="197" spans="3:37" ht="13.5">
      <c r="C197" s="384"/>
      <c r="D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</row>
    <row r="198" spans="3:37" ht="13.5">
      <c r="C198" s="384"/>
      <c r="D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</row>
    <row r="199" spans="3:37" ht="13.5">
      <c r="C199" s="384"/>
      <c r="D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</row>
    <row r="200" spans="3:37" ht="13.5">
      <c r="C200" s="384"/>
      <c r="D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</row>
    <row r="201" spans="3:37" ht="13.5">
      <c r="C201" s="384"/>
      <c r="D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384"/>
      <c r="AH201" s="384"/>
      <c r="AI201" s="384"/>
      <c r="AJ201" s="384"/>
      <c r="AK201" s="384"/>
    </row>
    <row r="202" spans="3:37" ht="13.5">
      <c r="C202" s="384"/>
      <c r="D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</row>
    <row r="203" spans="3:37" ht="13.5">
      <c r="C203" s="384"/>
      <c r="D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</row>
    <row r="204" spans="3:37" ht="13.5">
      <c r="C204" s="384"/>
      <c r="D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4"/>
      <c r="AD204" s="384"/>
      <c r="AE204" s="384"/>
      <c r="AF204" s="384"/>
      <c r="AG204" s="384"/>
      <c r="AH204" s="384"/>
      <c r="AI204" s="384"/>
      <c r="AJ204" s="384"/>
      <c r="AK204" s="384"/>
    </row>
    <row r="205" spans="3:37" ht="13.5">
      <c r="C205" s="384"/>
      <c r="D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</row>
    <row r="206" spans="3:37" ht="13.5">
      <c r="C206" s="384"/>
      <c r="D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  <c r="AC206" s="384"/>
      <c r="AD206" s="384"/>
      <c r="AE206" s="384"/>
      <c r="AF206" s="384"/>
      <c r="AG206" s="384"/>
      <c r="AH206" s="384"/>
      <c r="AI206" s="384"/>
      <c r="AJ206" s="384"/>
      <c r="AK206" s="384"/>
    </row>
    <row r="207" spans="3:37" ht="13.5">
      <c r="C207" s="384"/>
      <c r="D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  <c r="AC207" s="384"/>
      <c r="AD207" s="384"/>
      <c r="AE207" s="384"/>
      <c r="AF207" s="384"/>
      <c r="AG207" s="384"/>
      <c r="AH207" s="384"/>
      <c r="AI207" s="384"/>
      <c r="AJ207" s="384"/>
      <c r="AK207" s="384"/>
    </row>
    <row r="208" spans="3:37" ht="13.5">
      <c r="C208" s="384"/>
      <c r="D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4"/>
      <c r="AE208" s="384"/>
      <c r="AF208" s="384"/>
      <c r="AG208" s="384"/>
      <c r="AH208" s="384"/>
      <c r="AI208" s="384"/>
      <c r="AJ208" s="384"/>
      <c r="AK208" s="384"/>
    </row>
    <row r="209" spans="3:37" ht="13.5">
      <c r="C209" s="384"/>
      <c r="D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  <c r="AC209" s="384"/>
      <c r="AD209" s="384"/>
      <c r="AE209" s="384"/>
      <c r="AF209" s="384"/>
      <c r="AG209" s="384"/>
      <c r="AH209" s="384"/>
      <c r="AI209" s="384"/>
      <c r="AJ209" s="384"/>
      <c r="AK209" s="384"/>
    </row>
    <row r="210" spans="3:37" ht="13.5">
      <c r="C210" s="384"/>
      <c r="D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  <c r="AC210" s="384"/>
      <c r="AD210" s="384"/>
      <c r="AE210" s="384"/>
      <c r="AF210" s="384"/>
      <c r="AG210" s="384"/>
      <c r="AH210" s="384"/>
      <c r="AI210" s="384"/>
      <c r="AJ210" s="384"/>
      <c r="AK210" s="384"/>
    </row>
    <row r="211" spans="3:37" ht="13.5">
      <c r="C211" s="384"/>
      <c r="D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</row>
    <row r="212" spans="3:37" ht="13.5">
      <c r="C212" s="384"/>
      <c r="D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  <c r="AC212" s="384"/>
      <c r="AD212" s="384"/>
      <c r="AE212" s="384"/>
      <c r="AF212" s="384"/>
      <c r="AG212" s="384"/>
      <c r="AH212" s="384"/>
      <c r="AI212" s="384"/>
      <c r="AJ212" s="384"/>
      <c r="AK212" s="384"/>
    </row>
    <row r="213" spans="3:37" ht="13.5">
      <c r="C213" s="384"/>
      <c r="D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  <c r="AC213" s="384"/>
      <c r="AD213" s="384"/>
      <c r="AE213" s="384"/>
      <c r="AF213" s="384"/>
      <c r="AG213" s="384"/>
      <c r="AH213" s="384"/>
      <c r="AI213" s="384"/>
      <c r="AJ213" s="384"/>
      <c r="AK213" s="384"/>
    </row>
    <row r="214" spans="3:37" ht="13.5">
      <c r="C214" s="384"/>
      <c r="D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</row>
    <row r="215" spans="3:37" ht="13.5">
      <c r="C215" s="384"/>
      <c r="D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</row>
    <row r="216" spans="3:37" ht="13.5">
      <c r="C216" s="384"/>
      <c r="D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  <c r="AC216" s="384"/>
      <c r="AD216" s="384"/>
      <c r="AE216" s="384"/>
      <c r="AF216" s="384"/>
      <c r="AG216" s="384"/>
      <c r="AH216" s="384"/>
      <c r="AI216" s="384"/>
      <c r="AJ216" s="384"/>
      <c r="AK216" s="384"/>
    </row>
    <row r="217" spans="3:37" ht="13.5">
      <c r="C217" s="384"/>
      <c r="D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  <c r="AC217" s="384"/>
      <c r="AD217" s="384"/>
      <c r="AE217" s="384"/>
      <c r="AF217" s="384"/>
      <c r="AG217" s="384"/>
      <c r="AH217" s="384"/>
      <c r="AI217" s="384"/>
      <c r="AJ217" s="384"/>
      <c r="AK217" s="384"/>
    </row>
    <row r="218" spans="3:37" ht="13.5">
      <c r="C218" s="384"/>
      <c r="D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384"/>
      <c r="AI218" s="384"/>
      <c r="AJ218" s="384"/>
      <c r="AK218" s="384"/>
    </row>
    <row r="219" spans="3:37" ht="13.5">
      <c r="C219" s="384"/>
      <c r="D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384"/>
      <c r="AI219" s="384"/>
      <c r="AJ219" s="384"/>
      <c r="AK219" s="384"/>
    </row>
    <row r="220" spans="3:37" ht="13.5">
      <c r="C220" s="384"/>
      <c r="D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  <c r="AC220" s="384"/>
      <c r="AD220" s="384"/>
      <c r="AE220" s="384"/>
      <c r="AF220" s="384"/>
      <c r="AG220" s="384"/>
      <c r="AH220" s="384"/>
      <c r="AI220" s="384"/>
      <c r="AJ220" s="384"/>
      <c r="AK220" s="384"/>
    </row>
    <row r="221" spans="3:37" ht="13.5">
      <c r="C221" s="384"/>
      <c r="D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  <c r="AC221" s="384"/>
      <c r="AD221" s="384"/>
      <c r="AE221" s="384"/>
      <c r="AF221" s="384"/>
      <c r="AG221" s="384"/>
      <c r="AH221" s="384"/>
      <c r="AI221" s="384"/>
      <c r="AJ221" s="384"/>
      <c r="AK221" s="384"/>
    </row>
    <row r="222" spans="3:37" ht="13.5">
      <c r="C222" s="384"/>
      <c r="D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</row>
    <row r="223" spans="3:37" ht="13.5">
      <c r="C223" s="384"/>
      <c r="D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  <c r="AC223" s="384"/>
      <c r="AD223" s="384"/>
      <c r="AE223" s="384"/>
      <c r="AF223" s="384"/>
      <c r="AG223" s="384"/>
      <c r="AH223" s="384"/>
      <c r="AI223" s="384"/>
      <c r="AJ223" s="384"/>
      <c r="AK223" s="384"/>
    </row>
    <row r="224" spans="3:37" ht="13.5">
      <c r="C224" s="384"/>
      <c r="D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  <c r="AC224" s="384"/>
      <c r="AD224" s="384"/>
      <c r="AE224" s="384"/>
      <c r="AF224" s="384"/>
      <c r="AG224" s="384"/>
      <c r="AH224" s="384"/>
      <c r="AI224" s="384"/>
      <c r="AJ224" s="384"/>
      <c r="AK224" s="384"/>
    </row>
    <row r="225" spans="3:37" ht="13.5">
      <c r="C225" s="384"/>
      <c r="D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  <c r="AC225" s="384"/>
      <c r="AD225" s="384"/>
      <c r="AE225" s="384"/>
      <c r="AF225" s="384"/>
      <c r="AG225" s="384"/>
      <c r="AH225" s="384"/>
      <c r="AI225" s="384"/>
      <c r="AJ225" s="384"/>
      <c r="AK225" s="384"/>
    </row>
    <row r="226" spans="3:37" ht="13.5">
      <c r="C226" s="384"/>
      <c r="D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4"/>
      <c r="AK226" s="384"/>
    </row>
    <row r="227" spans="3:37" ht="13.5">
      <c r="C227" s="384"/>
      <c r="D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4"/>
      <c r="AK227" s="384"/>
    </row>
    <row r="228" spans="3:37" ht="13.5">
      <c r="C228" s="384"/>
      <c r="D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4"/>
      <c r="AK228" s="384"/>
    </row>
    <row r="229" spans="3:37" ht="13.5">
      <c r="C229" s="384"/>
      <c r="D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4"/>
      <c r="AK229" s="384"/>
    </row>
  </sheetData>
  <sheetProtection/>
  <mergeCells count="21">
    <mergeCell ref="C46:O46"/>
    <mergeCell ref="C45:O45"/>
    <mergeCell ref="C43:O43"/>
    <mergeCell ref="D38:O38"/>
    <mergeCell ref="M39:O39"/>
    <mergeCell ref="C44:O44"/>
    <mergeCell ref="C42:O42"/>
    <mergeCell ref="C41:O41"/>
    <mergeCell ref="M37:O37"/>
    <mergeCell ref="E5:E6"/>
    <mergeCell ref="G5:G6"/>
    <mergeCell ref="Q5:Q6"/>
    <mergeCell ref="O5:O6"/>
    <mergeCell ref="D36:O36"/>
    <mergeCell ref="D37:K37"/>
    <mergeCell ref="C2:O2"/>
    <mergeCell ref="I5:I6"/>
    <mergeCell ref="C5:C6"/>
    <mergeCell ref="K5:K6"/>
    <mergeCell ref="M5:M6"/>
    <mergeCell ref="D5:D6"/>
  </mergeCells>
  <hyperlinks>
    <hyperlink ref="S3" location="ОПР!Print_Area" display="Отчет за доходите"/>
    <hyperlink ref="S4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31"/>
  <sheetViews>
    <sheetView view="pageBreakPreview" zoomScale="90" zoomScaleNormal="90" zoomScaleSheetLayoutView="90" zoomScalePageLayoutView="0" workbookViewId="0" topLeftCell="A1">
      <selection activeCell="H46" sqref="H46"/>
    </sheetView>
  </sheetViews>
  <sheetFormatPr defaultColWidth="20.8515625" defaultRowHeight="12.75"/>
  <cols>
    <col min="1" max="1" width="3.57421875" style="340" customWidth="1"/>
    <col min="2" max="2" width="6.00390625" style="340" customWidth="1"/>
    <col min="3" max="3" width="22.140625" style="414" customWidth="1"/>
    <col min="4" max="4" width="10.00390625" style="414" hidden="1" customWidth="1"/>
    <col min="5" max="5" width="1.57421875" style="414" customWidth="1"/>
    <col min="6" max="6" width="20.7109375" style="1" bestFit="1" customWidth="1"/>
    <col min="7" max="7" width="3.140625" style="18" customWidth="1"/>
    <col min="8" max="8" width="11.140625" style="340" customWidth="1"/>
    <col min="9" max="9" width="8.8515625" style="340" customWidth="1"/>
    <col min="10" max="10" width="33.57421875" style="340" bestFit="1" customWidth="1"/>
    <col min="11" max="11" width="10.421875" style="340" customWidth="1"/>
    <col min="12" max="16384" width="20.8515625" style="340" customWidth="1"/>
  </cols>
  <sheetData>
    <row r="2" spans="2:7" s="415" customFormat="1" ht="14.25" customHeight="1">
      <c r="B2" s="338">
        <v>12</v>
      </c>
      <c r="C2" s="711" t="s">
        <v>31</v>
      </c>
      <c r="D2" s="711"/>
      <c r="E2" s="711"/>
      <c r="F2" s="711"/>
      <c r="G2" s="339"/>
    </row>
    <row r="3" spans="2:7" ht="14.25" customHeight="1">
      <c r="B3" s="338"/>
      <c r="C3" s="339"/>
      <c r="D3" s="339"/>
      <c r="E3" s="339"/>
      <c r="F3" s="339"/>
      <c r="G3" s="339"/>
    </row>
    <row r="4" spans="2:10" ht="14.25" customHeight="1">
      <c r="B4" s="338"/>
      <c r="C4" s="342"/>
      <c r="D4" s="342"/>
      <c r="E4" s="342"/>
      <c r="F4" s="342"/>
      <c r="G4" s="342"/>
      <c r="J4" s="341" t="s">
        <v>280</v>
      </c>
    </row>
    <row r="5" spans="3:10" s="343" customFormat="1" ht="18" customHeight="1">
      <c r="C5" s="713"/>
      <c r="D5" s="714" t="s">
        <v>53</v>
      </c>
      <c r="E5" s="305"/>
      <c r="F5" s="712" t="s">
        <v>31</v>
      </c>
      <c r="G5" s="334"/>
      <c r="H5" s="712" t="s">
        <v>54</v>
      </c>
      <c r="J5" s="341" t="s">
        <v>399</v>
      </c>
    </row>
    <row r="6" spans="3:10" s="343" customFormat="1" ht="21.75" customHeight="1">
      <c r="C6" s="713"/>
      <c r="D6" s="714"/>
      <c r="E6" s="305"/>
      <c r="F6" s="712"/>
      <c r="G6" s="334"/>
      <c r="H6" s="712"/>
      <c r="J6" s="278"/>
    </row>
    <row r="7" spans="3:8" s="343" customFormat="1" ht="15" customHeight="1">
      <c r="C7" s="416" t="s">
        <v>55</v>
      </c>
      <c r="D7" s="66"/>
      <c r="E7" s="66"/>
      <c r="H7" s="345"/>
    </row>
    <row r="8" spans="3:8" s="346" customFormat="1" ht="15" customHeight="1">
      <c r="C8" s="347" t="str">
        <f>"към 01.01."&amp;Баланс!G6</f>
        <v>към 01.01.2019 г.</v>
      </c>
      <c r="D8" s="348"/>
      <c r="E8" s="417"/>
      <c r="F8" s="349">
        <v>6016</v>
      </c>
      <c r="G8" s="350"/>
      <c r="H8" s="351">
        <f>SUM(F8:F8)</f>
        <v>6016</v>
      </c>
    </row>
    <row r="9" spans="3:8" s="353" customFormat="1" ht="15" customHeight="1" hidden="1">
      <c r="C9" s="418" t="s">
        <v>56</v>
      </c>
      <c r="D9" s="354"/>
      <c r="E9" s="354"/>
      <c r="F9" s="296">
        <v>0</v>
      </c>
      <c r="G9" s="296"/>
      <c r="H9" s="357">
        <f>SUM(F9:F9)</f>
        <v>0</v>
      </c>
    </row>
    <row r="10" spans="3:8" s="353" customFormat="1" ht="15" customHeight="1" hidden="1">
      <c r="C10" s="418" t="s">
        <v>57</v>
      </c>
      <c r="D10" s="354"/>
      <c r="E10" s="354"/>
      <c r="F10" s="355">
        <v>0</v>
      </c>
      <c r="G10" s="355"/>
      <c r="H10" s="357">
        <f>SUM(F10:F10)</f>
        <v>0</v>
      </c>
    </row>
    <row r="11" spans="3:8" s="353" customFormat="1" ht="15" customHeight="1" hidden="1">
      <c r="C11" s="418" t="s">
        <v>382</v>
      </c>
      <c r="D11" s="354"/>
      <c r="E11" s="354"/>
      <c r="F11" s="358">
        <v>0</v>
      </c>
      <c r="G11" s="358"/>
      <c r="H11" s="357">
        <f>SUM(F11:F11)</f>
        <v>0</v>
      </c>
    </row>
    <row r="12" spans="3:8" s="353" customFormat="1" ht="15" customHeight="1" hidden="1">
      <c r="C12" s="418" t="s">
        <v>454</v>
      </c>
      <c r="D12" s="354"/>
      <c r="E12" s="354"/>
      <c r="F12" s="358">
        <v>0</v>
      </c>
      <c r="G12" s="358"/>
      <c r="H12" s="357">
        <v>0</v>
      </c>
    </row>
    <row r="13" spans="3:8" s="353" customFormat="1" ht="15" customHeight="1">
      <c r="C13" s="347" t="str">
        <f>"към 31.12."&amp;Баланс!G6</f>
        <v>към 31.12.2019 г.</v>
      </c>
      <c r="D13" s="360">
        <v>0</v>
      </c>
      <c r="E13" s="419"/>
      <c r="F13" s="351">
        <v>3853</v>
      </c>
      <c r="G13" s="352"/>
      <c r="H13" s="351">
        <f>SUM(D13:F13)</f>
        <v>3853</v>
      </c>
    </row>
    <row r="14" spans="3:8" ht="15" customHeight="1" hidden="1">
      <c r="C14" s="418" t="s">
        <v>56</v>
      </c>
      <c r="D14" s="354"/>
      <c r="E14" s="354"/>
      <c r="F14" s="357">
        <v>0</v>
      </c>
      <c r="G14" s="357"/>
      <c r="H14" s="357">
        <v>0</v>
      </c>
    </row>
    <row r="15" spans="3:8" ht="15" customHeight="1">
      <c r="C15" s="418" t="s">
        <v>57</v>
      </c>
      <c r="D15" s="354"/>
      <c r="E15" s="354"/>
      <c r="F15" s="357">
        <v>-1248</v>
      </c>
      <c r="G15" s="357"/>
      <c r="H15" s="357">
        <v>-1248</v>
      </c>
    </row>
    <row r="16" spans="3:8" ht="15" customHeight="1" hidden="1">
      <c r="C16" s="418" t="s">
        <v>382</v>
      </c>
      <c r="D16" s="354"/>
      <c r="E16" s="354"/>
      <c r="F16" s="357">
        <v>0</v>
      </c>
      <c r="G16" s="357"/>
      <c r="H16" s="357">
        <f>SUM(F16:F16)</f>
        <v>0</v>
      </c>
    </row>
    <row r="17" spans="3:8" ht="15" customHeight="1" hidden="1">
      <c r="C17" s="418" t="s">
        <v>454</v>
      </c>
      <c r="D17" s="354"/>
      <c r="E17" s="354"/>
      <c r="F17" s="357">
        <v>0</v>
      </c>
      <c r="G17" s="357"/>
      <c r="H17" s="357">
        <v>0</v>
      </c>
    </row>
    <row r="18" spans="3:8" ht="15" customHeight="1">
      <c r="C18" s="347" t="str">
        <f>"към 31.12."&amp;Баланс!E6</f>
        <v>към 31.12.2020 г.</v>
      </c>
      <c r="D18" s="361">
        <v>0</v>
      </c>
      <c r="E18" s="362"/>
      <c r="F18" s="351">
        <f>SUM(F13:F17)</f>
        <v>2605</v>
      </c>
      <c r="G18" s="363"/>
      <c r="H18" s="351">
        <f>SUM(D18:F18)</f>
        <v>2605</v>
      </c>
    </row>
    <row r="19" spans="3:8" ht="15" customHeight="1">
      <c r="C19" s="347"/>
      <c r="D19" s="362"/>
      <c r="E19" s="362"/>
      <c r="F19" s="363"/>
      <c r="G19" s="363"/>
      <c r="H19" s="363"/>
    </row>
    <row r="20" spans="3:8" ht="15" customHeight="1">
      <c r="C20" s="416" t="s">
        <v>58</v>
      </c>
      <c r="D20" s="66"/>
      <c r="E20" s="66"/>
      <c r="F20" s="296"/>
      <c r="G20" s="296"/>
      <c r="H20" s="355"/>
    </row>
    <row r="21" spans="3:8" ht="13.5">
      <c r="C21" s="347" t="str">
        <f>C8</f>
        <v>към 01.01.2019 г.</v>
      </c>
      <c r="D21" s="364"/>
      <c r="E21" s="347"/>
      <c r="F21" s="420">
        <v>0</v>
      </c>
      <c r="G21" s="296"/>
      <c r="H21" s="351">
        <f>SUM(D21:F21)</f>
        <v>0</v>
      </c>
    </row>
    <row r="22" spans="3:9" ht="15" customHeight="1" hidden="1">
      <c r="C22" s="418" t="s">
        <v>56</v>
      </c>
      <c r="D22" s="418"/>
      <c r="E22" s="418"/>
      <c r="F22" s="296">
        <v>0</v>
      </c>
      <c r="G22" s="296"/>
      <c r="H22" s="357">
        <f aca="true" t="shared" si="0" ref="H22:H28">SUM(F22:F22)</f>
        <v>0</v>
      </c>
      <c r="I22" s="34"/>
    </row>
    <row r="23" spans="3:9" ht="15" customHeight="1" hidden="1">
      <c r="C23" s="418" t="s">
        <v>57</v>
      </c>
      <c r="D23" s="418"/>
      <c r="E23" s="418"/>
      <c r="F23" s="355">
        <v>0</v>
      </c>
      <c r="G23" s="355"/>
      <c r="H23" s="357">
        <f t="shared" si="0"/>
        <v>0</v>
      </c>
      <c r="I23" s="43"/>
    </row>
    <row r="24" spans="3:9" ht="13.5" hidden="1">
      <c r="C24" s="418" t="s">
        <v>382</v>
      </c>
      <c r="D24" s="418"/>
      <c r="E24" s="418"/>
      <c r="F24" s="296">
        <v>0</v>
      </c>
      <c r="G24" s="296"/>
      <c r="H24" s="357">
        <f t="shared" si="0"/>
        <v>0</v>
      </c>
      <c r="I24" s="34"/>
    </row>
    <row r="25" spans="3:8" ht="15" customHeight="1">
      <c r="C25" s="347" t="str">
        <f>C13</f>
        <v>към 31.12.2019 г.</v>
      </c>
      <c r="D25" s="361">
        <v>0</v>
      </c>
      <c r="E25" s="362"/>
      <c r="F25" s="351">
        <f>SUM(F21:F24)</f>
        <v>0</v>
      </c>
      <c r="G25" s="363"/>
      <c r="H25" s="351">
        <f>SUM(D25:F25)</f>
        <v>0</v>
      </c>
    </row>
    <row r="26" spans="3:8" ht="15" customHeight="1" hidden="1">
      <c r="C26" s="418" t="s">
        <v>56</v>
      </c>
      <c r="D26" s="418"/>
      <c r="E26" s="418"/>
      <c r="F26" s="355">
        <v>0</v>
      </c>
      <c r="G26" s="355"/>
      <c r="H26" s="357">
        <f t="shared" si="0"/>
        <v>0</v>
      </c>
    </row>
    <row r="27" spans="3:8" ht="15" customHeight="1" hidden="1">
      <c r="C27" s="418" t="s">
        <v>57</v>
      </c>
      <c r="D27" s="418"/>
      <c r="E27" s="418"/>
      <c r="F27" s="296">
        <v>0</v>
      </c>
      <c r="G27" s="296"/>
      <c r="H27" s="357">
        <f t="shared" si="0"/>
        <v>0</v>
      </c>
    </row>
    <row r="28" spans="3:8" ht="15" customHeight="1" hidden="1">
      <c r="C28" s="418" t="s">
        <v>382</v>
      </c>
      <c r="D28" s="418"/>
      <c r="E28" s="418"/>
      <c r="F28" s="296">
        <v>0</v>
      </c>
      <c r="G28" s="296"/>
      <c r="H28" s="357">
        <f t="shared" si="0"/>
        <v>0</v>
      </c>
    </row>
    <row r="29" spans="3:8" s="366" customFormat="1" ht="15" customHeight="1">
      <c r="C29" s="347" t="str">
        <f>C18</f>
        <v>към 31.12.2020 г.</v>
      </c>
      <c r="D29" s="361">
        <v>0</v>
      </c>
      <c r="E29" s="362"/>
      <c r="F29" s="351">
        <f>SUM(F25:F28)</f>
        <v>0</v>
      </c>
      <c r="G29" s="363"/>
      <c r="H29" s="351">
        <f>SUM(D29:F29)</f>
        <v>0</v>
      </c>
    </row>
    <row r="30" spans="3:8" s="366" customFormat="1" ht="15" customHeight="1">
      <c r="C30" s="347"/>
      <c r="D30" s="362"/>
      <c r="E30" s="362"/>
      <c r="F30" s="363"/>
      <c r="G30" s="363"/>
      <c r="H30" s="363"/>
    </row>
    <row r="31" spans="3:8" ht="15" customHeight="1">
      <c r="C31" s="416" t="s">
        <v>59</v>
      </c>
      <c r="D31" s="367"/>
      <c r="E31" s="367"/>
      <c r="F31" s="296"/>
      <c r="G31" s="296"/>
      <c r="H31" s="363"/>
    </row>
    <row r="32" spans="3:11" ht="13.5">
      <c r="C32" s="368" t="str">
        <f>C21</f>
        <v>към 01.01.2019 г.</v>
      </c>
      <c r="D32" s="361"/>
      <c r="E32" s="362"/>
      <c r="F32" s="365">
        <f>F8-F21</f>
        <v>6016</v>
      </c>
      <c r="G32" s="363"/>
      <c r="H32" s="351">
        <f>SUM(D32:F32)</f>
        <v>6016</v>
      </c>
      <c r="J32" s="421" t="s">
        <v>383</v>
      </c>
      <c r="K32" s="422" t="s">
        <v>384</v>
      </c>
    </row>
    <row r="33" spans="3:11" ht="13.5">
      <c r="C33" s="368" t="str">
        <f>C25</f>
        <v>към 31.12.2019 г.</v>
      </c>
      <c r="D33" s="361">
        <v>0</v>
      </c>
      <c r="E33" s="362"/>
      <c r="F33" s="365">
        <f>F13-F25</f>
        <v>3853</v>
      </c>
      <c r="G33" s="363"/>
      <c r="H33" s="351">
        <f>SUM(D33:F33)</f>
        <v>3853</v>
      </c>
      <c r="I33" s="99"/>
      <c r="J33" s="423">
        <f>Баланс!G9</f>
        <v>2605</v>
      </c>
      <c r="K33" s="424">
        <v>0</v>
      </c>
    </row>
    <row r="34" spans="3:11" ht="13.5">
      <c r="C34" s="368" t="str">
        <f>C29</f>
        <v>към 31.12.2020 г.</v>
      </c>
      <c r="D34" s="361">
        <v>0</v>
      </c>
      <c r="E34" s="362"/>
      <c r="F34" s="365">
        <f>F18-F29</f>
        <v>2605</v>
      </c>
      <c r="G34" s="363"/>
      <c r="H34" s="351">
        <f>SUM(D34:F34)</f>
        <v>2605</v>
      </c>
      <c r="I34" s="99"/>
      <c r="J34" s="423">
        <f>Баланс!E9</f>
        <v>2605</v>
      </c>
      <c r="K34" s="424">
        <f>H34-J34</f>
        <v>0</v>
      </c>
    </row>
    <row r="35" spans="3:8" ht="13.5">
      <c r="C35" s="379"/>
      <c r="D35" s="379"/>
      <c r="E35" s="379"/>
      <c r="H35" s="381"/>
    </row>
    <row r="36" spans="3:8" ht="13.5">
      <c r="C36" s="379"/>
      <c r="D36" s="379"/>
      <c r="E36" s="379"/>
      <c r="H36" s="381"/>
    </row>
    <row r="37" spans="3:8" ht="13.5">
      <c r="C37" s="379"/>
      <c r="D37" s="379"/>
      <c r="E37" s="379"/>
      <c r="H37" s="381"/>
    </row>
    <row r="38" spans="3:7" ht="15" customHeight="1">
      <c r="C38" s="382"/>
      <c r="D38" s="717" t="s">
        <v>362</v>
      </c>
      <c r="E38" s="717"/>
      <c r="F38" s="717"/>
      <c r="G38" s="383"/>
    </row>
    <row r="39" spans="3:7" s="366" customFormat="1" ht="13.5">
      <c r="C39" s="382"/>
      <c r="D39" s="718"/>
      <c r="E39" s="718"/>
      <c r="F39" s="718"/>
      <c r="G39" s="304"/>
    </row>
    <row r="40" spans="3:28" ht="13.5">
      <c r="C40" s="382"/>
      <c r="D40" s="717" t="s">
        <v>362</v>
      </c>
      <c r="E40" s="717"/>
      <c r="F40" s="717"/>
      <c r="G40" s="383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</row>
    <row r="41" spans="3:28" ht="13.5">
      <c r="C41" s="382"/>
      <c r="D41" s="385"/>
      <c r="E41" s="385"/>
      <c r="F41" s="386"/>
      <c r="G41" s="387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</row>
    <row r="42" spans="3:28" ht="13.5">
      <c r="C42" s="382"/>
      <c r="D42" s="382"/>
      <c r="E42" s="382"/>
      <c r="H42" s="390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</row>
    <row r="43" spans="3:28" ht="13.5">
      <c r="C43" s="720" t="s">
        <v>362</v>
      </c>
      <c r="D43" s="720"/>
      <c r="E43" s="720"/>
      <c r="F43" s="720"/>
      <c r="G43" s="275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</row>
    <row r="44" spans="3:28" ht="13.5">
      <c r="C44" s="720" t="s">
        <v>362</v>
      </c>
      <c r="D44" s="720"/>
      <c r="E44" s="720"/>
      <c r="F44" s="720"/>
      <c r="G44" s="275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</row>
    <row r="45" spans="3:28" ht="13.5" customHeight="1">
      <c r="C45" s="719" t="s">
        <v>362</v>
      </c>
      <c r="D45" s="719"/>
      <c r="E45" s="719"/>
      <c r="F45" s="719"/>
      <c r="G45" s="24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</row>
    <row r="46" spans="3:28" ht="13.5">
      <c r="C46" s="720" t="s">
        <v>362</v>
      </c>
      <c r="D46" s="720"/>
      <c r="E46" s="720"/>
      <c r="F46" s="720"/>
      <c r="G46" s="275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</row>
    <row r="47" spans="3:28" ht="13.5">
      <c r="C47" s="720" t="s">
        <v>362</v>
      </c>
      <c r="D47" s="720"/>
      <c r="E47" s="720"/>
      <c r="F47" s="720"/>
      <c r="G47" s="27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</row>
    <row r="48" spans="3:28" ht="13.5">
      <c r="C48" s="719" t="s">
        <v>362</v>
      </c>
      <c r="D48" s="719"/>
      <c r="E48" s="719"/>
      <c r="F48" s="719"/>
      <c r="G48" s="24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</row>
    <row r="49" spans="3:28" ht="13.5">
      <c r="C49" s="391"/>
      <c r="D49" s="391"/>
      <c r="E49" s="391"/>
      <c r="H49" s="390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</row>
    <row r="50" spans="3:28" s="392" customFormat="1" ht="13.5">
      <c r="C50" s="391"/>
      <c r="D50" s="391"/>
      <c r="E50" s="391"/>
      <c r="H50" s="390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</row>
    <row r="51" spans="3:28" s="392" customFormat="1" ht="13.5">
      <c r="C51" s="391"/>
      <c r="D51" s="391"/>
      <c r="E51" s="391"/>
      <c r="H51" s="390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</row>
    <row r="52" spans="3:28" s="392" customFormat="1" ht="13.5">
      <c r="C52" s="391"/>
      <c r="D52" s="391"/>
      <c r="E52" s="391"/>
      <c r="H52" s="390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</row>
    <row r="53" spans="3:28" s="392" customFormat="1" ht="15" customHeight="1">
      <c r="C53" s="391"/>
      <c r="D53" s="391"/>
      <c r="E53" s="391"/>
      <c r="H53" s="390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</row>
    <row r="54" spans="3:28" s="392" customFormat="1" ht="15.75" customHeight="1">
      <c r="C54" s="391"/>
      <c r="D54" s="391"/>
      <c r="E54" s="391"/>
      <c r="H54" s="390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</row>
    <row r="55" spans="3:28" s="392" customFormat="1" ht="14.25" customHeight="1">
      <c r="C55" s="391"/>
      <c r="D55" s="391"/>
      <c r="E55" s="391"/>
      <c r="H55" s="394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</row>
    <row r="56" spans="3:28" s="380" customFormat="1" ht="13.5">
      <c r="C56" s="395"/>
      <c r="D56" s="395"/>
      <c r="E56" s="395"/>
      <c r="H56" s="396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</row>
    <row r="57" spans="3:28" ht="13.5">
      <c r="C57" s="395"/>
      <c r="D57" s="395"/>
      <c r="E57" s="395"/>
      <c r="H57" s="398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</row>
    <row r="58" spans="3:28" ht="13.5">
      <c r="C58" s="382"/>
      <c r="D58" s="382"/>
      <c r="E58" s="382"/>
      <c r="H58" s="390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</row>
    <row r="59" spans="3:28" ht="13.5">
      <c r="C59" s="382"/>
      <c r="D59" s="382"/>
      <c r="E59" s="382"/>
      <c r="H59" s="390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</row>
    <row r="60" spans="3:28" s="366" customFormat="1" ht="13.5">
      <c r="C60" s="395"/>
      <c r="D60" s="395"/>
      <c r="E60" s="395"/>
      <c r="H60" s="396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</row>
    <row r="61" spans="3:28" s="366" customFormat="1" ht="13.5">
      <c r="C61" s="395"/>
      <c r="D61" s="395"/>
      <c r="E61" s="395"/>
      <c r="H61" s="398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</row>
    <row r="62" spans="3:28" ht="13.5">
      <c r="C62" s="382"/>
      <c r="D62" s="382"/>
      <c r="E62" s="382"/>
      <c r="H62" s="397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</row>
    <row r="63" spans="3:28" ht="14.25" customHeight="1">
      <c r="C63" s="400"/>
      <c r="D63" s="400"/>
      <c r="E63" s="400"/>
      <c r="H63" s="400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</row>
    <row r="64" spans="3:28" ht="14.25" customHeight="1">
      <c r="C64" s="400"/>
      <c r="D64" s="400"/>
      <c r="E64" s="400"/>
      <c r="H64" s="402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</row>
    <row r="65" spans="3:28" ht="15" customHeight="1">
      <c r="C65" s="403"/>
      <c r="D65" s="403"/>
      <c r="E65" s="403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</row>
    <row r="66" spans="3:28" s="407" customFormat="1" ht="13.5">
      <c r="C66" s="406"/>
      <c r="D66" s="406"/>
      <c r="E66" s="406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</row>
    <row r="67" spans="3:28" ht="13.5">
      <c r="C67" s="340"/>
      <c r="D67" s="340"/>
      <c r="E67" s="340"/>
      <c r="H67" s="410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</row>
    <row r="68" spans="3:28" ht="13.5">
      <c r="C68" s="411"/>
      <c r="D68" s="411"/>
      <c r="E68" s="411"/>
      <c r="H68" s="412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</row>
    <row r="69" spans="3:28" ht="13.5">
      <c r="C69" s="411"/>
      <c r="D69" s="411"/>
      <c r="E69" s="411"/>
      <c r="H69" s="412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</row>
    <row r="70" spans="3:28" ht="13.5">
      <c r="C70" s="411"/>
      <c r="D70" s="411"/>
      <c r="E70" s="411"/>
      <c r="H70" s="412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</row>
    <row r="71" spans="3:28" ht="13.5">
      <c r="C71" s="411"/>
      <c r="D71" s="411"/>
      <c r="E71" s="411"/>
      <c r="H71" s="412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</row>
    <row r="72" spans="3:28" ht="13.5">
      <c r="C72" s="411"/>
      <c r="D72" s="411"/>
      <c r="E72" s="411"/>
      <c r="H72" s="412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</row>
    <row r="73" spans="3:28" ht="13.5">
      <c r="C73" s="411"/>
      <c r="D73" s="411"/>
      <c r="E73" s="411"/>
      <c r="H73" s="412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</row>
    <row r="74" spans="3:28" ht="13.5">
      <c r="C74" s="411"/>
      <c r="D74" s="411"/>
      <c r="E74" s="411"/>
      <c r="H74" s="412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</row>
    <row r="75" spans="3:28" ht="13.5">
      <c r="C75" s="384"/>
      <c r="D75" s="384"/>
      <c r="E75" s="384"/>
      <c r="H75" s="412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</row>
    <row r="76" spans="3:28" ht="13.5">
      <c r="C76" s="384"/>
      <c r="D76" s="384"/>
      <c r="E76" s="384"/>
      <c r="H76" s="412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</row>
    <row r="77" spans="3:28" ht="13.5">
      <c r="C77" s="384"/>
      <c r="D77" s="384"/>
      <c r="E77" s="384"/>
      <c r="H77" s="412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</row>
    <row r="78" spans="3:28" ht="13.5">
      <c r="C78" s="384"/>
      <c r="D78" s="384"/>
      <c r="E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</row>
    <row r="79" spans="3:28" ht="13.5">
      <c r="C79" s="384"/>
      <c r="D79" s="384"/>
      <c r="E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</row>
    <row r="80" spans="3:28" ht="13.5">
      <c r="C80" s="384"/>
      <c r="D80" s="384"/>
      <c r="E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</row>
    <row r="81" spans="3:28" ht="13.5">
      <c r="C81" s="384"/>
      <c r="D81" s="384"/>
      <c r="E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</row>
    <row r="82" spans="3:28" ht="13.5">
      <c r="C82" s="384"/>
      <c r="D82" s="384"/>
      <c r="E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</row>
    <row r="83" spans="3:28" ht="13.5">
      <c r="C83" s="384"/>
      <c r="D83" s="384"/>
      <c r="E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</row>
    <row r="84" spans="3:28" ht="13.5">
      <c r="C84" s="384"/>
      <c r="D84" s="384"/>
      <c r="E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</row>
    <row r="85" spans="3:28" ht="13.5">
      <c r="C85" s="384"/>
      <c r="D85" s="384"/>
      <c r="E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</row>
    <row r="86" spans="3:28" ht="13.5">
      <c r="C86" s="384"/>
      <c r="D86" s="384"/>
      <c r="E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</row>
    <row r="87" spans="3:28" ht="13.5">
      <c r="C87" s="384"/>
      <c r="D87" s="384"/>
      <c r="E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</row>
    <row r="88" spans="3:28" ht="13.5">
      <c r="C88" s="384"/>
      <c r="D88" s="384"/>
      <c r="E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</row>
    <row r="89" spans="3:28" ht="13.5">
      <c r="C89" s="384"/>
      <c r="D89" s="384"/>
      <c r="E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</row>
    <row r="90" spans="3:28" ht="13.5">
      <c r="C90" s="384"/>
      <c r="D90" s="384"/>
      <c r="E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</row>
    <row r="91" spans="3:28" ht="13.5">
      <c r="C91" s="384"/>
      <c r="D91" s="384"/>
      <c r="E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</row>
    <row r="92" spans="3:28" ht="13.5">
      <c r="C92" s="384"/>
      <c r="D92" s="384"/>
      <c r="E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</row>
    <row r="93" spans="3:28" ht="13.5">
      <c r="C93" s="384"/>
      <c r="D93" s="384"/>
      <c r="E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</row>
    <row r="94" spans="3:28" ht="13.5">
      <c r="C94" s="384"/>
      <c r="D94" s="384"/>
      <c r="E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</row>
    <row r="95" spans="3:28" ht="13.5">
      <c r="C95" s="384"/>
      <c r="D95" s="384"/>
      <c r="E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</row>
    <row r="96" spans="3:28" ht="13.5">
      <c r="C96" s="384"/>
      <c r="D96" s="384"/>
      <c r="E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</row>
    <row r="97" spans="3:28" ht="13.5">
      <c r="C97" s="384"/>
      <c r="D97" s="384"/>
      <c r="E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</row>
    <row r="98" spans="3:28" ht="13.5">
      <c r="C98" s="384"/>
      <c r="D98" s="384"/>
      <c r="E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</row>
    <row r="99" spans="3:28" ht="13.5">
      <c r="C99" s="384"/>
      <c r="D99" s="384"/>
      <c r="E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</row>
    <row r="100" spans="3:28" ht="13.5">
      <c r="C100" s="384"/>
      <c r="D100" s="384"/>
      <c r="E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</row>
    <row r="101" spans="3:28" ht="13.5">
      <c r="C101" s="384"/>
      <c r="D101" s="384"/>
      <c r="E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</row>
    <row r="102" spans="3:28" ht="13.5">
      <c r="C102" s="384"/>
      <c r="D102" s="384"/>
      <c r="E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</row>
    <row r="103" spans="3:28" ht="13.5">
      <c r="C103" s="384"/>
      <c r="D103" s="384"/>
      <c r="E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</row>
    <row r="104" spans="3:28" ht="13.5">
      <c r="C104" s="384"/>
      <c r="D104" s="384"/>
      <c r="E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</row>
    <row r="105" spans="3:28" ht="13.5">
      <c r="C105" s="384"/>
      <c r="D105" s="384"/>
      <c r="E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</row>
    <row r="106" spans="3:28" ht="13.5">
      <c r="C106" s="384"/>
      <c r="D106" s="384"/>
      <c r="E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</row>
    <row r="107" spans="3:28" ht="13.5">
      <c r="C107" s="384"/>
      <c r="D107" s="384"/>
      <c r="E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</row>
    <row r="108" spans="3:28" ht="13.5">
      <c r="C108" s="384"/>
      <c r="D108" s="384"/>
      <c r="E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</row>
    <row r="109" spans="3:28" ht="13.5">
      <c r="C109" s="384"/>
      <c r="D109" s="384"/>
      <c r="E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</row>
    <row r="110" spans="3:28" ht="13.5">
      <c r="C110" s="384"/>
      <c r="D110" s="384"/>
      <c r="E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</row>
    <row r="111" spans="3:28" ht="13.5">
      <c r="C111" s="384"/>
      <c r="D111" s="384"/>
      <c r="E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</row>
    <row r="112" spans="3:28" ht="13.5">
      <c r="C112" s="384"/>
      <c r="D112" s="384"/>
      <c r="E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</row>
    <row r="113" spans="3:28" ht="13.5">
      <c r="C113" s="384"/>
      <c r="D113" s="384"/>
      <c r="E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</row>
    <row r="114" spans="3:28" ht="13.5">
      <c r="C114" s="384"/>
      <c r="D114" s="384"/>
      <c r="E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</row>
    <row r="115" spans="3:28" ht="13.5">
      <c r="C115" s="384"/>
      <c r="D115" s="384"/>
      <c r="E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</row>
    <row r="116" spans="3:28" ht="13.5">
      <c r="C116" s="384"/>
      <c r="D116" s="384"/>
      <c r="E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</row>
    <row r="117" spans="3:28" ht="13.5">
      <c r="C117" s="384"/>
      <c r="D117" s="384"/>
      <c r="E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</row>
    <row r="118" spans="3:28" ht="13.5">
      <c r="C118" s="384"/>
      <c r="D118" s="384"/>
      <c r="E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</row>
    <row r="119" spans="3:28" ht="13.5">
      <c r="C119" s="384"/>
      <c r="D119" s="384"/>
      <c r="E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</row>
    <row r="120" spans="3:28" ht="13.5">
      <c r="C120" s="384"/>
      <c r="D120" s="384"/>
      <c r="E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</row>
    <row r="121" spans="3:28" ht="13.5">
      <c r="C121" s="384"/>
      <c r="D121" s="384"/>
      <c r="E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</row>
    <row r="122" spans="3:28" ht="13.5">
      <c r="C122" s="384"/>
      <c r="D122" s="384"/>
      <c r="E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</row>
    <row r="123" spans="3:28" ht="13.5">
      <c r="C123" s="384"/>
      <c r="D123" s="384"/>
      <c r="E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</row>
    <row r="124" spans="3:28" ht="13.5">
      <c r="C124" s="384"/>
      <c r="D124" s="384"/>
      <c r="E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</row>
    <row r="125" spans="3:28" ht="13.5">
      <c r="C125" s="384"/>
      <c r="D125" s="384"/>
      <c r="E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</row>
    <row r="126" spans="3:28" ht="13.5">
      <c r="C126" s="384"/>
      <c r="D126" s="384"/>
      <c r="E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</row>
    <row r="127" spans="3:28" ht="13.5">
      <c r="C127" s="384"/>
      <c r="D127" s="384"/>
      <c r="E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</row>
    <row r="128" spans="3:28" ht="13.5">
      <c r="C128" s="384"/>
      <c r="D128" s="384"/>
      <c r="E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</row>
    <row r="129" spans="3:28" ht="13.5">
      <c r="C129" s="384"/>
      <c r="D129" s="384"/>
      <c r="E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</row>
    <row r="130" spans="3:28" ht="13.5">
      <c r="C130" s="384"/>
      <c r="D130" s="384"/>
      <c r="E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</row>
    <row r="131" spans="3:28" ht="13.5">
      <c r="C131" s="384"/>
      <c r="D131" s="384"/>
      <c r="E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3:28" ht="13.5">
      <c r="C132" s="384"/>
      <c r="D132" s="384"/>
      <c r="E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3:28" ht="13.5">
      <c r="C133" s="384"/>
      <c r="D133" s="384"/>
      <c r="E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3:28" ht="13.5">
      <c r="C134" s="384"/>
      <c r="D134" s="384"/>
      <c r="E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3:28" ht="13.5">
      <c r="C135" s="384"/>
      <c r="D135" s="384"/>
      <c r="E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3:28" ht="13.5">
      <c r="C136" s="384"/>
      <c r="D136" s="384"/>
      <c r="E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3:28" ht="13.5">
      <c r="C137" s="384"/>
      <c r="D137" s="384"/>
      <c r="E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3:28" ht="13.5">
      <c r="C138" s="384"/>
      <c r="D138" s="384"/>
      <c r="E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3:28" ht="13.5">
      <c r="C139" s="384"/>
      <c r="D139" s="384"/>
      <c r="E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3:28" ht="13.5">
      <c r="C140" s="384"/>
      <c r="D140" s="384"/>
      <c r="E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3:28" ht="13.5">
      <c r="C141" s="384"/>
      <c r="D141" s="384"/>
      <c r="E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3:28" ht="13.5">
      <c r="C142" s="384"/>
      <c r="D142" s="384"/>
      <c r="E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3:28" ht="13.5">
      <c r="C143" s="384"/>
      <c r="D143" s="384"/>
      <c r="E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3:28" ht="13.5">
      <c r="C144" s="384"/>
      <c r="D144" s="384"/>
      <c r="E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3:28" ht="13.5">
      <c r="C145" s="384"/>
      <c r="D145" s="384"/>
      <c r="E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3:28" ht="13.5">
      <c r="C146" s="384"/>
      <c r="D146" s="384"/>
      <c r="E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</row>
    <row r="147" spans="3:28" ht="13.5">
      <c r="C147" s="384"/>
      <c r="D147" s="384"/>
      <c r="E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</row>
    <row r="148" spans="3:28" ht="13.5">
      <c r="C148" s="384"/>
      <c r="D148" s="384"/>
      <c r="E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</row>
    <row r="149" spans="3:28" ht="13.5">
      <c r="C149" s="384"/>
      <c r="D149" s="384"/>
      <c r="E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</row>
    <row r="150" spans="3:28" ht="13.5">
      <c r="C150" s="384"/>
      <c r="D150" s="384"/>
      <c r="E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</row>
    <row r="151" spans="3:28" ht="13.5">
      <c r="C151" s="384"/>
      <c r="D151" s="384"/>
      <c r="E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</row>
    <row r="152" spans="3:28" ht="13.5">
      <c r="C152" s="384"/>
      <c r="D152" s="384"/>
      <c r="E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</row>
    <row r="153" spans="3:28" ht="13.5">
      <c r="C153" s="384"/>
      <c r="D153" s="384"/>
      <c r="E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</row>
    <row r="154" spans="3:28" ht="13.5">
      <c r="C154" s="384"/>
      <c r="D154" s="384"/>
      <c r="E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</row>
    <row r="155" spans="3:28" ht="13.5">
      <c r="C155" s="384"/>
      <c r="D155" s="384"/>
      <c r="E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</row>
    <row r="156" spans="3:28" ht="13.5">
      <c r="C156" s="384"/>
      <c r="D156" s="384"/>
      <c r="E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3:28" ht="13.5">
      <c r="C157" s="384"/>
      <c r="D157" s="384"/>
      <c r="E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3:28" ht="13.5">
      <c r="C158" s="384"/>
      <c r="D158" s="384"/>
      <c r="E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3:28" ht="13.5">
      <c r="C159" s="384"/>
      <c r="D159" s="384"/>
      <c r="E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3:28" ht="13.5">
      <c r="C160" s="384"/>
      <c r="D160" s="384"/>
      <c r="E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3:28" ht="13.5">
      <c r="C161" s="384"/>
      <c r="D161" s="384"/>
      <c r="E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3:28" ht="13.5">
      <c r="C162" s="384"/>
      <c r="D162" s="384"/>
      <c r="E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3:28" ht="13.5">
      <c r="C163" s="384"/>
      <c r="D163" s="384"/>
      <c r="E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3:28" ht="13.5">
      <c r="C164" s="384"/>
      <c r="D164" s="384"/>
      <c r="E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3:28" ht="13.5">
      <c r="C165" s="384"/>
      <c r="D165" s="384"/>
      <c r="E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3:28" ht="13.5">
      <c r="C166" s="384"/>
      <c r="D166" s="384"/>
      <c r="E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</row>
    <row r="167" spans="3:28" ht="13.5">
      <c r="C167" s="384"/>
      <c r="D167" s="384"/>
      <c r="E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</row>
    <row r="168" spans="3:28" ht="13.5">
      <c r="C168" s="384"/>
      <c r="D168" s="384"/>
      <c r="E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</row>
    <row r="169" spans="3:28" ht="13.5">
      <c r="C169" s="384"/>
      <c r="D169" s="384"/>
      <c r="E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</row>
    <row r="170" spans="3:28" ht="13.5">
      <c r="C170" s="384"/>
      <c r="D170" s="384"/>
      <c r="E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</row>
    <row r="171" spans="3:28" ht="13.5">
      <c r="C171" s="384"/>
      <c r="D171" s="384"/>
      <c r="E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</row>
    <row r="172" spans="3:28" ht="13.5">
      <c r="C172" s="384"/>
      <c r="D172" s="384"/>
      <c r="E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</row>
    <row r="173" spans="3:28" ht="13.5">
      <c r="C173" s="384"/>
      <c r="D173" s="384"/>
      <c r="E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</row>
    <row r="174" spans="3:28" ht="13.5">
      <c r="C174" s="384"/>
      <c r="D174" s="384"/>
      <c r="E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</row>
    <row r="175" spans="3:28" ht="13.5">
      <c r="C175" s="384"/>
      <c r="D175" s="384"/>
      <c r="E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</row>
    <row r="176" spans="3:28" ht="13.5">
      <c r="C176" s="384"/>
      <c r="D176" s="384"/>
      <c r="E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</row>
    <row r="177" spans="3:28" ht="13.5">
      <c r="C177" s="384"/>
      <c r="D177" s="384"/>
      <c r="E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</row>
    <row r="178" spans="3:28" ht="13.5">
      <c r="C178" s="384"/>
      <c r="D178" s="384"/>
      <c r="E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</row>
    <row r="179" spans="3:28" ht="13.5">
      <c r="C179" s="384"/>
      <c r="D179" s="384"/>
      <c r="E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</row>
    <row r="180" spans="3:28" ht="13.5">
      <c r="C180" s="384"/>
      <c r="D180" s="384"/>
      <c r="E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</row>
    <row r="181" spans="3:28" ht="13.5">
      <c r="C181" s="384"/>
      <c r="D181" s="384"/>
      <c r="E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</row>
    <row r="182" spans="3:28" ht="13.5">
      <c r="C182" s="384"/>
      <c r="D182" s="384"/>
      <c r="E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</row>
    <row r="183" spans="3:28" ht="13.5">
      <c r="C183" s="384"/>
      <c r="D183" s="384"/>
      <c r="E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</row>
    <row r="184" spans="3:28" ht="13.5">
      <c r="C184" s="384"/>
      <c r="D184" s="384"/>
      <c r="E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</row>
    <row r="185" spans="3:28" ht="13.5">
      <c r="C185" s="384"/>
      <c r="D185" s="384"/>
      <c r="E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</row>
    <row r="186" spans="3:28" ht="13.5">
      <c r="C186" s="384"/>
      <c r="D186" s="384"/>
      <c r="E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</row>
    <row r="187" spans="3:28" ht="13.5">
      <c r="C187" s="384"/>
      <c r="D187" s="384"/>
      <c r="E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</row>
    <row r="188" spans="3:28" ht="13.5">
      <c r="C188" s="384"/>
      <c r="D188" s="384"/>
      <c r="E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</row>
    <row r="189" spans="3:28" ht="13.5">
      <c r="C189" s="384"/>
      <c r="D189" s="384"/>
      <c r="E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</row>
    <row r="190" spans="3:28" ht="13.5">
      <c r="C190" s="384"/>
      <c r="D190" s="384"/>
      <c r="E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</row>
    <row r="191" spans="3:28" ht="13.5">
      <c r="C191" s="384"/>
      <c r="D191" s="384"/>
      <c r="E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</row>
    <row r="192" spans="3:28" ht="13.5">
      <c r="C192" s="384"/>
      <c r="D192" s="384"/>
      <c r="E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</row>
    <row r="193" spans="3:28" ht="13.5">
      <c r="C193" s="384"/>
      <c r="D193" s="384"/>
      <c r="E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</row>
    <row r="194" spans="3:28" ht="13.5">
      <c r="C194" s="384"/>
      <c r="D194" s="384"/>
      <c r="E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</row>
    <row r="195" spans="3:28" ht="13.5">
      <c r="C195" s="384"/>
      <c r="D195" s="384"/>
      <c r="E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</row>
    <row r="196" spans="3:28" ht="13.5">
      <c r="C196" s="384"/>
      <c r="D196" s="384"/>
      <c r="E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</row>
    <row r="197" spans="3:28" ht="13.5">
      <c r="C197" s="384"/>
      <c r="D197" s="384"/>
      <c r="E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</row>
    <row r="198" spans="3:28" ht="13.5">
      <c r="C198" s="384"/>
      <c r="D198" s="384"/>
      <c r="E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</row>
    <row r="199" spans="3:28" ht="13.5">
      <c r="C199" s="384"/>
      <c r="D199" s="384"/>
      <c r="E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</row>
    <row r="200" spans="3:28" ht="13.5">
      <c r="C200" s="384"/>
      <c r="D200" s="384"/>
      <c r="E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</row>
    <row r="201" spans="3:28" ht="13.5">
      <c r="C201" s="384"/>
      <c r="D201" s="384"/>
      <c r="E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</row>
    <row r="202" spans="3:28" ht="13.5">
      <c r="C202" s="384"/>
      <c r="D202" s="384"/>
      <c r="E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</row>
    <row r="203" spans="3:28" ht="13.5">
      <c r="C203" s="384"/>
      <c r="D203" s="384"/>
      <c r="E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</row>
    <row r="204" spans="3:28" ht="13.5">
      <c r="C204" s="384"/>
      <c r="D204" s="384"/>
      <c r="E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</row>
    <row r="205" spans="3:28" ht="13.5">
      <c r="C205" s="384"/>
      <c r="D205" s="384"/>
      <c r="E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</row>
    <row r="206" spans="3:28" ht="13.5">
      <c r="C206" s="384"/>
      <c r="D206" s="384"/>
      <c r="E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</row>
    <row r="207" spans="3:28" ht="13.5">
      <c r="C207" s="384"/>
      <c r="D207" s="384"/>
      <c r="E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</row>
    <row r="208" spans="3:28" ht="13.5">
      <c r="C208" s="384"/>
      <c r="D208" s="384"/>
      <c r="E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</row>
    <row r="209" spans="3:28" ht="13.5">
      <c r="C209" s="384"/>
      <c r="D209" s="384"/>
      <c r="E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</row>
    <row r="210" spans="3:28" ht="13.5">
      <c r="C210" s="384"/>
      <c r="D210" s="384"/>
      <c r="E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</row>
    <row r="211" spans="3:28" ht="13.5">
      <c r="C211" s="384"/>
      <c r="D211" s="384"/>
      <c r="E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</row>
    <row r="212" spans="3:28" ht="13.5">
      <c r="C212" s="384"/>
      <c r="D212" s="384"/>
      <c r="E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</row>
    <row r="213" spans="3:28" ht="13.5">
      <c r="C213" s="384"/>
      <c r="D213" s="384"/>
      <c r="E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</row>
    <row r="214" spans="3:28" ht="13.5">
      <c r="C214" s="384"/>
      <c r="D214" s="384"/>
      <c r="E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</row>
    <row r="215" spans="3:28" ht="13.5">
      <c r="C215" s="384"/>
      <c r="D215" s="384"/>
      <c r="E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</row>
    <row r="216" spans="3:28" ht="13.5">
      <c r="C216" s="384"/>
      <c r="D216" s="384"/>
      <c r="E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</row>
    <row r="217" spans="3:28" ht="13.5">
      <c r="C217" s="384"/>
      <c r="D217" s="384"/>
      <c r="E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</row>
    <row r="218" spans="3:28" ht="13.5">
      <c r="C218" s="384"/>
      <c r="D218" s="384"/>
      <c r="E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</row>
    <row r="219" spans="3:28" ht="13.5">
      <c r="C219" s="384"/>
      <c r="D219" s="384"/>
      <c r="E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</row>
    <row r="220" spans="3:28" ht="13.5">
      <c r="C220" s="384"/>
      <c r="D220" s="384"/>
      <c r="E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</row>
    <row r="221" spans="3:28" ht="13.5">
      <c r="C221" s="384"/>
      <c r="D221" s="384"/>
      <c r="E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</row>
    <row r="222" spans="3:28" ht="13.5">
      <c r="C222" s="384"/>
      <c r="D222" s="384"/>
      <c r="E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</row>
    <row r="223" spans="3:28" ht="13.5">
      <c r="C223" s="384"/>
      <c r="D223" s="384"/>
      <c r="E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</row>
    <row r="224" spans="3:28" ht="13.5">
      <c r="C224" s="384"/>
      <c r="D224" s="384"/>
      <c r="E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</row>
    <row r="225" spans="3:28" ht="13.5">
      <c r="C225" s="384"/>
      <c r="D225" s="384"/>
      <c r="E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</row>
    <row r="226" spans="3:28" ht="13.5">
      <c r="C226" s="384"/>
      <c r="D226" s="384"/>
      <c r="E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</row>
    <row r="227" spans="3:28" ht="13.5">
      <c r="C227" s="384"/>
      <c r="D227" s="384"/>
      <c r="E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</row>
    <row r="228" spans="3:28" ht="13.5">
      <c r="C228" s="384"/>
      <c r="D228" s="384"/>
      <c r="E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</row>
    <row r="229" spans="3:28" ht="13.5">
      <c r="C229" s="384"/>
      <c r="D229" s="384"/>
      <c r="E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</row>
    <row r="230" spans="3:28" ht="13.5">
      <c r="C230" s="384"/>
      <c r="D230" s="384"/>
      <c r="E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</row>
    <row r="231" spans="3:28" ht="13.5">
      <c r="C231" s="384"/>
      <c r="D231" s="384"/>
      <c r="E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</row>
  </sheetData>
  <sheetProtection/>
  <mergeCells count="14">
    <mergeCell ref="H5:H6"/>
    <mergeCell ref="D38:F38"/>
    <mergeCell ref="D39:F39"/>
    <mergeCell ref="D40:F40"/>
    <mergeCell ref="C2:F2"/>
    <mergeCell ref="C5:C6"/>
    <mergeCell ref="D5:D6"/>
    <mergeCell ref="F5:F6"/>
    <mergeCell ref="C47:F47"/>
    <mergeCell ref="C48:F48"/>
    <mergeCell ref="C43:F43"/>
    <mergeCell ref="C44:F44"/>
    <mergeCell ref="C45:F45"/>
    <mergeCell ref="C46:F46"/>
  </mergeCells>
  <hyperlinks>
    <hyperlink ref="J4" location="ОПР!Print_Area" display="Отчет за доходите"/>
    <hyperlink ref="J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H25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Petkov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Petkov</dc:creator>
  <cp:keywords/>
  <dc:description/>
  <cp:lastModifiedBy>Petkov</cp:lastModifiedBy>
  <cp:lastPrinted>2021-03-23T08:24:08Z</cp:lastPrinted>
  <dcterms:created xsi:type="dcterms:W3CDTF">2003-02-07T14:36:34Z</dcterms:created>
  <dcterms:modified xsi:type="dcterms:W3CDTF">2021-03-25T10:17:39Z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