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910" activeTab="1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8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  <sheet name="Справка 5" sheetId="12" r:id="rId12"/>
    <sheet name="Справка 6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<sst xmlns="http://schemas.openxmlformats.org/spreadsheetml/2006/main" count="4319" uniqueCount="1001">
  <si>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</si>
  <si>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</si>
  <si>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</si>
  <si>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</si>
  <si>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</si>
  <si>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</si>
  <si>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</si>
  <si>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</si>
  <si>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</si>
  <si>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</si>
  <si>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</si>
  <si>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</si>
  <si>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</si>
  <si>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</si>
  <si>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</si>
  <si>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</si>
  <si>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</si>
  <si>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</si>
  <si>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</si>
  <si>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</si>
  <si>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</si>
  <si>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</si>
  <si>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</si>
  <si>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</si>
  <si>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</si>
  <si>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</si>
  <si>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</si>
  <si>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</si>
  <si>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</si>
  <si>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</si>
  <si>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</si>
  <si>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</si>
  <si>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</si>
  <si>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</si>
  <si>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</si>
  <si>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</si>
  <si>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</si>
  <si>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</si>
  <si>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</si>
  <si>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</si>
  <si>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</si>
  <si>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</si>
  <si>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</si>
  <si>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</si>
  <si>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</si>
  <si>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</si>
  <si>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</si>
  <si>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</si>
  <si>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</si>
  <si>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</si>
  <si>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</si>
  <si>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</si>
  <si>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</si>
  <si>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</si>
  <si>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</si>
  <si>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</si>
  <si>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</si>
  <si>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</si>
  <si>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</si>
  <si>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</si>
  <si>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</si>
  <si>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</si>
  <si>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</si>
  <si>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</si>
  <si>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</si>
  <si>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</si>
  <si>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</si>
  <si>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</si>
  <si>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</si>
  <si>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</si>
  <si>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</si>
  <si>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</si>
  <si>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</si>
  <si>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</si>
  <si>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</si>
  <si>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</si>
  <si>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</si>
  <si>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</si>
  <si>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</si>
  <si>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</si>
  <si>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</si>
  <si>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</si>
  <si>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</si>
  <si>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</si>
  <si>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</si>
  <si>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</si>
  <si>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</si>
  <si>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</si>
  <si>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</si>
  <si>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</si>
  <si>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</si>
  <si>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</si>
  <si>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</si>
  <si>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</si>
  <si>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</si>
  <si>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</si>
  <si>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</si>
  <si>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</si>
  <si>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</si>
  <si>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</si>
  <si>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</si>
  <si>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</si>
  <si>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</si>
  <si>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</si>
  <si>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</si>
  <si>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</si>
  <si>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</si>
  <si>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</si>
  <si>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</si>
  <si>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</si>
  <si>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</si>
  <si>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</si>
  <si>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</si>
  <si>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</si>
  <si>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</si>
  <si>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</si>
  <si>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</si>
  <si>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</si>
  <si>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</si>
  <si>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</si>
  <si>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</si>
  <si>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</si>
  <si>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</si>
  <si>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</si>
  <si>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</si>
  <si>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</si>
  <si>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</si>
  <si>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</si>
  <si>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</si>
  <si>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</si>
  <si>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</si>
  <si>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</si>
  <si>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</si>
  <si>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</si>
  <si>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</si>
  <si>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</si>
  <si>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</si>
  <si>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</si>
  <si>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</si>
  <si>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</si>
  <si>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</si>
  <si>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</si>
  <si>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</si>
  <si>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</si>
  <si>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</si>
  <si>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</si>
  <si>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</si>
  <si>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</si>
  <si>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</si>
  <si>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</si>
  <si>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</si>
  <si>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</si>
  <si>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</si>
  <si>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</si>
  <si>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</si>
  <si>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</si>
  <si>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</si>
  <si>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</si>
  <si>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</si>
  <si>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</si>
  <si>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</si>
  <si>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</si>
  <si>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</si>
  <si>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</si>
  <si>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</si>
  <si>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</si>
  <si>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</si>
  <si>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</si>
  <si>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</si>
  <si>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</si>
  <si>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</si>
  <si>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</si>
  <si>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</si>
  <si>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</si>
  <si>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</si>
  <si>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</si>
  <si>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</si>
  <si>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</si>
  <si>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</si>
  <si>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</si>
  <si>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</si>
  <si>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</si>
  <si>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</si>
  <si>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</si>
  <si>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</si>
  <si>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</si>
  <si>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</si>
  <si>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</si>
  <si>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</si>
  <si>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</si>
  <si>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</si>
  <si>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</si>
  <si>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</si>
  <si>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</si>
  <si>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</si>
  <si>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</si>
  <si>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</si>
  <si>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</si>
  <si>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</si>
  <si>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</si>
  <si>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</si>
  <si>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</si>
  <si>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</si>
  <si>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</si>
  <si>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</si>
  <si>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</si>
  <si>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</si>
  <si>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</si>
  <si>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</si>
  <si>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</si>
  <si>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</si>
  <si>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</si>
  <si>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</si>
  <si>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</si>
  <si>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</si>
  <si>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</si>
  <si>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</si>
  <si>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</si>
  <si>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</si>
  <si>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</si>
  <si>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</si>
  <si>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</si>
  <si>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</si>
  <si>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</si>
  <si>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</si>
  <si>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</si>
  <si>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</si>
  <si>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</si>
  <si>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</si>
  <si>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</si>
  <si>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</si>
  <si>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</si>
  <si>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</si>
  <si>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</si>
  <si>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</si>
  <si>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</si>
  <si>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</si>
  <si>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</si>
  <si>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</si>
  <si>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</si>
  <si>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</si>
  <si>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</si>
  <si>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</si>
  <si>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</si>
  <si>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</si>
  <si>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</si>
  <si>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</si>
  <si>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</si>
  <si>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</si>
  <si>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</si>
  <si>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</si>
  <si>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</si>
  <si>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</si>
  <si>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</si>
  <si>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</si>
  <si>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</si>
  <si>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</si>
  <si>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</si>
  <si>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</si>
  <si>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</si>
  <si>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</si>
  <si>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</si>
  <si>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</si>
  <si>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</si>
  <si>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</si>
  <si>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</si>
  <si>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</si>
  <si>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</si>
  <si>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</si>
  <si>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</si>
  <si>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</si>
  <si>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</si>
  <si>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</si>
  <si>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</si>
  <si>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</si>
  <si>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</si>
  <si>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</si>
  <si>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</si>
  <si>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</si>
  <si>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</si>
  <si>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</si>
  <si>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</si>
  <si>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</si>
  <si>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</si>
  <si>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</si>
  <si>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</si>
  <si>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</si>
  <si>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</si>
  <si>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</si>
  <si>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</si>
  <si>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</si>
  <si>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</si>
  <si>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</si>
  <si>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</si>
  <si>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</si>
  <si>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</si>
  <si>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</si>
  <si>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</si>
  <si>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</si>
  <si>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</si>
  <si>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</si>
  <si>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</si>
  <si>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</si>
  <si>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</si>
  <si>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</si>
  <si>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</si>
  <si>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</si>
  <si>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</si>
  <si>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</si>
  <si>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</si>
  <si>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</si>
  <si>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</si>
  <si>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</si>
  <si>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</si>
  <si>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</si>
  <si>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</si>
  <si>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</si>
  <si>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</si>
  <si>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</si>
  <si>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</si>
  <si>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</si>
  <si>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</si>
  <si>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</si>
  <si>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</si>
  <si>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</si>
  <si>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</si>
  <si>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</si>
  <si>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</si>
  <si>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</si>
  <si>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</si>
  <si>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</si>
  <si>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</si>
  <si>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</si>
  <si>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</si>
  <si>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</si>
  <si>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</si>
  <si>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</si>
  <si>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</si>
  <si>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</si>
  <si>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</si>
  <si>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</si>
  <si>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</si>
  <si>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</si>
  <si>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</si>
  <si>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</si>
  <si>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</si>
  <si>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</si>
  <si>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</si>
  <si>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</si>
  <si>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</si>
  <si>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</si>
  <si>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</si>
  <si>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</si>
  <si>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</si>
  <si>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</si>
  <si>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</si>
  <si>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</si>
  <si>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</si>
  <si>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</si>
  <si>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</si>
  <si>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</si>
  <si>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</si>
  <si>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</si>
  <si>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</si>
  <si>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</si>
  <si>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</si>
  <si>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</si>
  <si>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</si>
  <si>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</si>
  <si>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</si>
  <si>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</si>
  <si>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</si>
  <si>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</si>
  <si>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</si>
  <si>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</si>
  <si>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</si>
  <si>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</si>
  <si>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</si>
  <si>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</si>
  <si>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</si>
  <si>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</si>
  <si>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</si>
  <si>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</si>
  <si>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</si>
  <si>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</si>
  <si>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</si>
  <si>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</si>
  <si>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</si>
  <si>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</si>
  <si>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</si>
  <si>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</si>
  <si>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</si>
  <si>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</si>
  <si>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</si>
  <si>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</si>
  <si>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</si>
  <si>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</si>
  <si>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</si>
  <si>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</si>
  <si>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</si>
  <si>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</si>
  <si>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</si>
  <si>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</si>
  <si>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</si>
  <si>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</si>
  <si>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</si>
  <si>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</si>
  <si>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</si>
  <si>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</si>
  <si>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</si>
  <si>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</si>
  <si>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</si>
  <si>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</si>
  <si>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</si>
  <si>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</si>
  <si>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</si>
  <si>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</si>
  <si>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</si>
  <si>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</si>
  <si>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</si>
  <si>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</si>
  <si>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</si>
  <si>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</si>
  <si>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</si>
  <si>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</si>
  <si>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</si>
  <si>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</si>
  <si>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</si>
  <si>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</si>
  <si>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</si>
  <si>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</si>
  <si>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</si>
  <si>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</si>
  <si>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</si>
  <si>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</si>
  <si>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</si>
  <si>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</si>
  <si>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</si>
  <si>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</si>
  <si>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</si>
  <si>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</si>
  <si>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</si>
  <si>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</si>
  <si>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</si>
  <si>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</si>
  <si>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</si>
  <si>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</si>
  <si>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</si>
  <si>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</si>
  <si>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</si>
  <si>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</si>
  <si>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</si>
  <si>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</si>
  <si>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</si>
  <si>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</si>
  <si>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</si>
  <si>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</si>
  <si>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</si>
  <si>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</si>
  <si>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</si>
  <si>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</si>
  <si>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</si>
  <si>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</si>
  <si>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</si>
  <si>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</si>
  <si>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</si>
  <si>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</si>
  <si>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</si>
  <si>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</si>
  <si>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</si>
  <si>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</si>
  <si>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</si>
  <si>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</si>
  <si>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</si>
  <si>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</si>
  <si>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</si>
  <si>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</si>
  <si>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</si>
  <si>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</si>
  <si>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</si>
  <si>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</si>
  <si>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</si>
  <si>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</si>
  <si>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</si>
  <si>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</si>
  <si>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</si>
  <si>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</si>
  <si>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</si>
  <si>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</si>
  <si>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</si>
  <si>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</si>
  <si>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</si>
  <si>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</si>
  <si>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</si>
  <si>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</si>
  <si>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</si>
  <si>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</si>
  <si>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</si>
  <si>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</si>
  <si>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</si>
  <si>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</si>
  <si>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</si>
  <si>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</si>
  <si>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</si>
  <si>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</si>
  <si>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</si>
  <si>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</si>
  <si>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</si>
  <si>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</si>
  <si>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</si>
  <si>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</si>
  <si>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</si>
  <si>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</si>
  <si>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</si>
  <si>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</si>
  <si>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</si>
  <si>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</si>
  <si>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</si>
  <si>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</si>
  <si>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</si>
  <si>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</si>
  <si>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</si>
  <si>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</si>
  <si>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</si>
  <si>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</si>
  <si>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</si>
  <si>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</si>
  <si>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</si>
  <si>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</si>
  <si>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</si>
  <si>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</si>
  <si>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</si>
  <si>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</si>
  <si>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</si>
  <si>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</si>
  <si>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</si>
  <si>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</si>
  <si>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</si>
  <si>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</si>
  <si>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</si>
  <si>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</si>
  <si>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</si>
  <si>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</si>
  <si>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</si>
  <si>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</si>
  <si>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</si>
  <si>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</si>
  <si>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</si>
  <si>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</si>
  <si>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</si>
  <si>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</si>
  <si>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</si>
  <si>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</si>
  <si>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</si>
  <si>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</si>
  <si>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</si>
  <si>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</si>
  <si>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</si>
  <si>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</si>
  <si>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</si>
  <si>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</si>
  <si>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</si>
  <si>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</si>
  <si>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</si>
  <si>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</si>
  <si>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</si>
  <si>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</si>
  <si>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</si>
  <si>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</si>
  <si>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</si>
  <si>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</si>
  <si>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</si>
  <si>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</si>
  <si>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</si>
  <si>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</si>
  <si>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</si>
  <si>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</si>
  <si>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</si>
  <si>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</si>
  <si>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</si>
  <si>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</si>
  <si>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</si>
  <si>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</si>
  <si>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</si>
  <si>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</si>
  <si>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</si>
  <si>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</si>
  <si>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</si>
  <si>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</si>
  <si>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</si>
  <si>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</si>
  <si>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</si>
  <si>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</si>
  <si>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</si>
  <si>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</si>
  <si>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</si>
  <si>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</si>
  <si>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</si>
  <si>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</si>
  <si>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</si>
  <si>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</si>
  <si>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</si>
  <si>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</si>
  <si>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</si>
  <si>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</si>
  <si>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</si>
  <si>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</si>
  <si>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</si>
  <si>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</si>
  <si>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</si>
  <si>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</si>
  <si>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</si>
  <si>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</si>
  <si>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</si>
  <si>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</si>
  <si>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</si>
  <si>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</si>
  <si>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</si>
  <si>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</si>
  <si>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</si>
  <si>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</si>
  <si>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</si>
  <si>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</si>
  <si>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</si>
  <si>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</si>
  <si>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</si>
  <si>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</si>
  <si>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</si>
  <si>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</si>
  <si>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</si>
  <si>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</si>
  <si>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</si>
  <si>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</si>
  <si>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</si>
  <si>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</si>
  <si>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</si>
  <si>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</si>
  <si>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</si>
  <si>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</si>
  <si>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</si>
  <si>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</si>
  <si>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</si>
  <si>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</si>
  <si>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</si>
  <si>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</si>
  <si>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</si>
  <si>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</si>
  <si>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</si>
  <si>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</si>
  <si>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</si>
  <si>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</si>
  <si>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</si>
  <si>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</si>
  <si>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</si>
  <si>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</si>
  <si>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</si>
  <si>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</si>
  <si>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</si>
  <si>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</si>
  <si>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</si>
  <si>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</si>
  <si>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</si>
  <si>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</si>
  <si>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</si>
  <si>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</si>
  <si>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</si>
  <si>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</si>
  <si>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</si>
  <si>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</si>
  <si>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</si>
  <si>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</si>
  <si>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</si>
  <si>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</si>
  <si>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</si>
  <si>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</si>
  <si>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</si>
  <si>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</si>
  <si>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</si>
  <si>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</si>
  <si>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</si>
  <si>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</si>
  <si>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</si>
  <si>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</si>
  <si>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</si>
  <si>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</si>
  <si>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</si>
  <si>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</si>
  <si>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</si>
  <si>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</si>
  <si>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</si>
  <si>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</si>
  <si>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</si>
  <si>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</si>
  <si>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</si>
  <si>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</si>
  <si>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</si>
  <si>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</si>
  <si>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</si>
  <si>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</si>
  <si>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</si>
  <si>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</si>
  <si>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</si>
  <si>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</si>
  <si>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</si>
  <si>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</si>
  <si>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</si>
  <si>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</si>
  <si>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</si>
  <si>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</si>
  <si>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</si>
  <si>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</si>
  <si>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</si>
  <si>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</si>
  <si>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</si>
  <si>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</si>
  <si>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</si>
  <si>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</si>
  <si>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</si>
  <si>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</si>
  <si>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</si>
  <si>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</si>
  <si>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</si>
  <si>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</si>
  <si>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</si>
  <si>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</si>
  <si>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</si>
  <si>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</si>
  <si>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</si>
  <si>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</si>
  <si>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</si>
  <si>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</si>
  <si>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</si>
  <si>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</si>
  <si>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</si>
  <si>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</si>
  <si>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</si>
  <si>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</si>
  <si>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</si>
  <si>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</si>
  <si>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</si>
  <si>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</si>
  <si>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</si>
  <si>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</si>
  <si>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</si>
  <si>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</si>
  <si>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</si>
  <si>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</si>
  <si>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</si>
  <si>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</si>
  <si>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</si>
  <si>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</si>
  <si>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</si>
  <si>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</si>
  <si>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</si>
  <si>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</si>
  <si>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</si>
  <si>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</si>
  <si>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</si>
  <si>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</si>
  <si>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</si>
  <si>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</si>
  <si>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</si>
  <si>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</si>
  <si>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</si>
  <si>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</si>
  <si>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</si>
  <si>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</si>
  <si>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</si>
  <si>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</si>
  <si>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</si>
  <si>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</si>
  <si>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</si>
  <si>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</si>
  <si>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</si>
  <si>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</si>
  <si>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</si>
  <si>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</si>
  <si>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</si>
  <si>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</si>
  <si>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</si>
  <si>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</si>
  <si>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</si>
  <si>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</si>
  <si>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</si>
  <si>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</si>
  <si>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</si>
  <si>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</si>
  <si>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</si>
  <si>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</si>
  <si>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</si>
  <si>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</si>
  <si>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</si>
  <si>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</si>
  <si>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</si>
  <si>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</si>
  <si>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</si>
  <si>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</si>
  <si>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</si>
  <si>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</si>
  <si>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</si>
  <si>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</si>
  <si>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</si>
  <si>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</si>
  <si>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</si>
  <si>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</si>
  <si>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</si>
  <si>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</si>
  <si>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</si>
  <si>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</si>
  <si>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</si>
  <si>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</si>
  <si>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</si>
  <si>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</si>
  <si>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</si>
  <si>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</si>
  <si>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</si>
  <si>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</si>
  <si>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</si>
  <si>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</si>
  <si>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</si>
  <si>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</si>
  <si>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</si>
  <si>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</si>
  <si>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</si>
  <si>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</si>
  <si>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</si>
  <si>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</si>
  <si>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</si>
  <si>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</si>
  <si>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</si>
  <si>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</si>
  <si>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</si>
  <si>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</si>
  <si>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</si>
  <si>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</si>
  <si>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</si>
  <si>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</si>
  <si>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</si>
  <si>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</si>
  <si>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</si>
  <si>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</si>
  <si>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</si>
  <si>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</si>
  <si>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</si>
  <si>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</si>
  <si>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</si>
  <si>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</si>
  <si>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</si>
  <si>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</si>
  <si>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</si>
  <si>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</si>
  <si>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</si>
  <si>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</si>
  <si>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</si>
  <si>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</si>
  <si>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</si>
  <si>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</si>
  <si>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</si>
  <si>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</si>
  <si>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</si>
  <si>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</si>
  <si>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</si>
  <si>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</si>
  <si>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</si>
  <si>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</si>
  <si>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</si>
  <si>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</si>
  <si>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</si>
  <si>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</si>
  <si>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</si>
  <si>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</si>
  <si>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</si>
  <si>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</si>
  <si>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</si>
  <si>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</si>
  <si>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</si>
  <si>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</si>
  <si>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</si>
  <si>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</si>
  <si>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</si>
  <si>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</si>
  <si>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</si>
  <si>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</si>
  <si>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</si>
  <si>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</si>
  <si>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</si>
  <si>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</si>
  <si>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</si>
  <si>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</si>
  <si>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</si>
  <si>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</si>
  <si>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</si>
  <si>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</si>
  <si>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</si>
  <si>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</si>
  <si>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</si>
  <si>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</si>
  <si>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</si>
  <si>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</si>
  <si>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</si>
  <si>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</si>
  <si>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</si>
  <si>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</si>
  <si>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</si>
  <si>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</si>
  <si>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</si>
  <si>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</si>
  <si>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</si>
  <si>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</si>
  <si>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</si>
  <si>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</si>
  <si>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</si>
  <si>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</si>
  <si>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</si>
  <si>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</si>
  <si>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</si>
  <si>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</si>
  <si>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</si>
  <si>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</si>
  <si>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</si>
  <si>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</si>
  <si>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</si>
  <si>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</si>
  <si>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</si>
  <si>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</si>
  <si>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</si>
  <si>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</si>
  <si>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</si>
  <si>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</si>
  <si>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</si>
  <si>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</si>
  <si>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</si>
  <si>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</si>
  <si>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</si>
  <si>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</si>
  <si>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</si>
  <si>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</si>
  <si>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</si>
  <si>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</si>
  <si>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</si>
  <si>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</si>
  <si>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</si>
  <si>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</si>
  <si>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</si>
  <si>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</si>
  <si>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</si>
  <si>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</si>
  <si>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</si>
  <si>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</si>
  <si>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</si>
  <si>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</si>
  <si>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</si>
  <si>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</si>
  <si>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</si>
  <si>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</si>
  <si>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</si>
  <si>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</si>
  <si>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</si>
  <si>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</si>
  <si>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</si>
  <si>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</si>
  <si>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</si>
  <si>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</si>
  <si>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</si>
  <si>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</si>
  <si>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</si>
  <si>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</si>
  <si>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</si>
  <si>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</si>
  <si>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</si>
  <si>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</si>
  <si>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</si>
  <si>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</si>
  <si>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</si>
  <si>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</si>
  <si>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</si>
  <si>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</si>
  <si>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</si>
  <si>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</si>
  <si>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</si>
  <si>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</si>
  <si>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</si>
  <si>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</si>
  <si>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</si>
  <si>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</si>
  <si>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</si>
  <si>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</si>
  <si>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</si>
  <si>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</si>
  <si>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</si>
  <si>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</si>
  <si>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</si>
  <si>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</si>
  <si>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</si>
  <si>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</si>
  <si>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</si>
  <si>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</si>
  <si>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</si>
  <si>
    <t>гр. Варна, ул. Шипка № 10, ет.5</t>
  </si>
  <si>
    <t>0882 533 006, 0886 507 790</t>
  </si>
  <si>
    <t>investor.bg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</si>
</sst>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Кремена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866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866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56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928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59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59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851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77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65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65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784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784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65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65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851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851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866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866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866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866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866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866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866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61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77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77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49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49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Кремена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3">
      <selection activeCell="C47" sqref="C47:I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866</v>
      </c>
      <c r="E20" s="328"/>
      <c r="F20" s="328"/>
      <c r="G20" s="329">
        <f t="shared" si="2"/>
        <v>866</v>
      </c>
      <c r="H20" s="328"/>
      <c r="I20" s="328"/>
      <c r="J20" s="329">
        <f t="shared" si="3"/>
        <v>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866</v>
      </c>
      <c r="H42" s="349">
        <f t="shared" si="11"/>
        <v>0</v>
      </c>
      <c r="I42" s="349">
        <f t="shared" si="11"/>
        <v>0</v>
      </c>
      <c r="J42" s="349">
        <f t="shared" si="11"/>
        <v>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Кремена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77" sqref="H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866</v>
      </c>
      <c r="D21" s="477">
        <v>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</v>
      </c>
      <c r="H25" s="196">
        <v>65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140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>
        <v>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61</v>
      </c>
      <c r="H34" s="598">
        <f>H28+H32+H33</f>
        <v>59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851</v>
      </c>
      <c r="H37" s="600">
        <f>H26+H18+H34</f>
        <v>849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</v>
      </c>
      <c r="D56" s="602">
        <f>D20+D21+D22+D28+D33+D46+D52+D54+D55</f>
        <v>866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12+49</f>
        <v>61</v>
      </c>
      <c r="H69" s="196">
        <f>12+49</f>
        <v>61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77</v>
      </c>
      <c r="H71" s="598">
        <f>H59+H60+H61+H69+H70</f>
        <v>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</v>
      </c>
      <c r="H79" s="600">
        <f>H71+H73+H75+H77</f>
        <v>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56</v>
      </c>
      <c r="D88" s="196">
        <v>53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</v>
      </c>
      <c r="D92" s="598">
        <f>SUM(D88:D91)</f>
        <v>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</v>
      </c>
      <c r="D94" s="602">
        <f>D65+D76+D85+D92+D93</f>
        <v>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928</v>
      </c>
      <c r="D95" s="604">
        <f>D94+D56</f>
        <v>920</v>
      </c>
      <c r="E95" s="229" t="s">
        <v>942</v>
      </c>
      <c r="F95" s="489" t="s">
        <v>268</v>
      </c>
      <c r="G95" s="603">
        <f>G37+G40+G56+G79</f>
        <v>928</v>
      </c>
      <c r="H95" s="604">
        <f>H37+H40+H56+H79</f>
        <v>920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Кремена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59" zoomScaleNormal="70" zoomScaleSheetLayoutView="59" zoomScalePageLayoutView="0" workbookViewId="0" topLeftCell="A1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36</v>
      </c>
      <c r="H14" s="317">
        <v>32</v>
      </c>
    </row>
    <row r="15" spans="1:8" ht="15.75">
      <c r="A15" s="194" t="s">
        <v>287</v>
      </c>
      <c r="B15" s="190" t="s">
        <v>288</v>
      </c>
      <c r="C15" s="316">
        <v>19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36</v>
      </c>
      <c r="H16" s="629">
        <f>SUM(H12:H15)</f>
        <v>32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</v>
      </c>
      <c r="D22" s="629">
        <f>SUM(D12:D18)+D19</f>
        <v>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</v>
      </c>
      <c r="D31" s="635">
        <f>D29+D22</f>
        <v>22</v>
      </c>
      <c r="E31" s="251" t="s">
        <v>824</v>
      </c>
      <c r="F31" s="266" t="s">
        <v>331</v>
      </c>
      <c r="G31" s="253">
        <f>G16+G18+G27</f>
        <v>36</v>
      </c>
      <c r="H31" s="254">
        <f>H16+H18+H27</f>
        <v>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</v>
      </c>
      <c r="D33" s="244">
        <f>IF((H31-D31)&gt;0,H31-D31,0)</f>
        <v>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</v>
      </c>
      <c r="D36" s="637">
        <f>D31-D34+D35</f>
        <v>22</v>
      </c>
      <c r="E36" s="262" t="s">
        <v>346</v>
      </c>
      <c r="F36" s="256" t="s">
        <v>347</v>
      </c>
      <c r="G36" s="267">
        <f>G35-G34+G31</f>
        <v>36</v>
      </c>
      <c r="H36" s="268">
        <f>H35-H34+H31</f>
        <v>32</v>
      </c>
    </row>
    <row r="37" spans="1:8" ht="15.75">
      <c r="A37" s="261" t="s">
        <v>348</v>
      </c>
      <c r="B37" s="231" t="s">
        <v>349</v>
      </c>
      <c r="C37" s="634">
        <f>IF((G36-C36)&gt;0,G36-C36,0)</f>
        <v>2</v>
      </c>
      <c r="D37" s="635">
        <f>IF((H36-D36)&gt;0,H36-D36,0)</f>
        <v>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</v>
      </c>
      <c r="D45" s="631">
        <f>D36+D38+D42</f>
        <v>32</v>
      </c>
      <c r="E45" s="270" t="s">
        <v>373</v>
      </c>
      <c r="F45" s="272" t="s">
        <v>374</v>
      </c>
      <c r="G45" s="630">
        <f>G42+G36</f>
        <v>36</v>
      </c>
      <c r="H45" s="631">
        <f>H42+H36</f>
        <v>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Кремена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</v>
      </c>
      <c r="D11" s="197">
        <v>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7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7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53</v>
      </c>
      <c r="D45" s="309">
        <v>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</v>
      </c>
      <c r="D46" s="311">
        <f>D45+D44</f>
        <v>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Кремена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22" sqref="H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59</v>
      </c>
      <c r="J13" s="584">
        <f>'1-Баланс'!H30+'1-Баланс'!H33</f>
        <v>0</v>
      </c>
      <c r="K13" s="585"/>
      <c r="L13" s="584">
        <f>SUM(C13:K13)</f>
        <v>784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59</v>
      </c>
      <c r="J17" s="653">
        <f t="shared" si="2"/>
        <v>0</v>
      </c>
      <c r="K17" s="653">
        <f t="shared" si="2"/>
        <v>0</v>
      </c>
      <c r="L17" s="584">
        <f t="shared" si="1"/>
        <v>784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65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65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65</v>
      </c>
      <c r="I21" s="316"/>
      <c r="J21" s="316"/>
      <c r="K21" s="316"/>
      <c r="L21" s="584">
        <f t="shared" si="1"/>
        <v>65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65</v>
      </c>
      <c r="I31" s="653">
        <f t="shared" si="6"/>
        <v>61</v>
      </c>
      <c r="J31" s="653">
        <f t="shared" si="6"/>
        <v>0</v>
      </c>
      <c r="K31" s="653">
        <f t="shared" si="6"/>
        <v>0</v>
      </c>
      <c r="L31" s="584">
        <f t="shared" si="1"/>
        <v>851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65</v>
      </c>
      <c r="I34" s="587">
        <f t="shared" si="7"/>
        <v>61</v>
      </c>
      <c r="J34" s="587">
        <f t="shared" si="7"/>
        <v>0</v>
      </c>
      <c r="K34" s="587">
        <f t="shared" si="7"/>
        <v>0</v>
      </c>
      <c r="L34" s="651">
        <f t="shared" si="1"/>
        <v>851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Кремена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1" t="s">
        <v>453</v>
      </c>
      <c r="B8" s="723" t="s">
        <v>11</v>
      </c>
      <c r="C8" s="719" t="s">
        <v>587</v>
      </c>
      <c r="D8" s="365" t="s">
        <v>588</v>
      </c>
      <c r="E8" s="366"/>
      <c r="F8" s="127"/>
    </row>
    <row r="9" spans="1:6" s="128" customFormat="1" ht="15.75">
      <c r="A9" s="722"/>
      <c r="B9" s="724"/>
      <c r="C9" s="72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1" t="s">
        <v>453</v>
      </c>
      <c r="B50" s="723" t="s">
        <v>11</v>
      </c>
      <c r="C50" s="725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22"/>
      <c r="B51" s="724"/>
      <c r="C51" s="726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12+49</f>
        <v>61</v>
      </c>
      <c r="D97" s="197">
        <v>12</v>
      </c>
      <c r="E97" s="136">
        <f t="shared" si="1"/>
        <v>49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77</v>
      </c>
      <c r="D98" s="433">
        <f>D87+D82+D77+D73+D97</f>
        <v>28</v>
      </c>
      <c r="E98" s="433">
        <f>E87+E82+E77+E73+E97</f>
        <v>49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77</v>
      </c>
      <c r="D99" s="427">
        <f>D98+D70+D68</f>
        <v>28</v>
      </c>
      <c r="E99" s="427">
        <f>E98+E70+E68</f>
        <v>49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18" t="s">
        <v>841</v>
      </c>
      <c r="B109" s="718"/>
      <c r="C109" s="718"/>
      <c r="D109" s="718"/>
      <c r="E109" s="718"/>
      <c r="F109" s="71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Кремена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29" t="s">
        <v>453</v>
      </c>
      <c r="B8" s="73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0"/>
      <c r="B9" s="735"/>
      <c r="C9" s="732" t="s">
        <v>756</v>
      </c>
      <c r="D9" s="732" t="s">
        <v>757</v>
      </c>
      <c r="E9" s="732" t="s">
        <v>758</v>
      </c>
      <c r="F9" s="732" t="s">
        <v>759</v>
      </c>
      <c r="G9" s="113" t="s">
        <v>760</v>
      </c>
      <c r="H9" s="113"/>
      <c r="I9" s="733" t="s">
        <v>842</v>
      </c>
    </row>
    <row r="10" spans="1:9" s="112" customFormat="1" ht="24" customHeight="1">
      <c r="A10" s="730"/>
      <c r="B10" s="735"/>
      <c r="C10" s="732"/>
      <c r="D10" s="732"/>
      <c r="E10" s="732"/>
      <c r="F10" s="732"/>
      <c r="G10" s="115" t="s">
        <v>516</v>
      </c>
      <c r="H10" s="115" t="s">
        <v>517</v>
      </c>
      <c r="I10" s="73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1" t="s">
        <v>843</v>
      </c>
      <c r="B29" s="731"/>
      <c r="C29" s="731"/>
      <c r="D29" s="731"/>
      <c r="E29" s="731"/>
      <c r="F29" s="731"/>
      <c r="G29" s="731"/>
      <c r="H29" s="731"/>
      <c r="I29" s="73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Кремена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5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928</v>
      </c>
      <c r="D6" s="675">
        <f aca="true" t="shared" si="0" ref="D6:D15">C6-E6</f>
        <v>0</v>
      </c>
      <c r="E6" s="674">
        <f>'1-Баланс'!G95</f>
        <v>928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851</v>
      </c>
      <c r="D7" s="675">
        <f t="shared" si="0"/>
        <v>201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</v>
      </c>
      <c r="D8" s="675">
        <f t="shared" si="0"/>
        <v>0</v>
      </c>
      <c r="E8" s="674">
        <f>ABS('2-Отчет за доходите'!C44)-ABS('2-Отчет за доходите'!G44)</f>
        <v>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53</v>
      </c>
      <c r="D9" s="675">
        <f t="shared" si="0"/>
        <v>0</v>
      </c>
      <c r="E9" s="674">
        <f>'3-Отчет за паричния поток'!C45</f>
        <v>53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56</v>
      </c>
      <c r="D10" s="675">
        <f t="shared" si="0"/>
        <v>0</v>
      </c>
      <c r="E10" s="674">
        <f>'3-Отчет за паричния поток'!C46</f>
        <v>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851</v>
      </c>
      <c r="D11" s="675">
        <f t="shared" si="0"/>
        <v>0</v>
      </c>
      <c r="E11" s="674">
        <f>'4-Отчет за собствения капитал'!L34</f>
        <v>851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0.05555555555555555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0.0023501762632197414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0.025974025974025976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0.0021551724137931034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1.0588235294117647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0.8051948051948052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0.7272727272727273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0.7272727272727273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0.7272727272727273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0.04157043879907621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0.03879310344827586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0.09048178613396003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0.08297413793103448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0.0023501762632197414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0.05555555555555555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38.5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2016-09-14T10:20:26Z</cp:lastPrinted>
  <dcterms:created xsi:type="dcterms:W3CDTF">2006-09-16T00:00:00Z</dcterms:created>
  <dcterms:modified xsi:type="dcterms:W3CDTF">2021-04-28T14:01:28Z</dcterms:modified>
  <cp:category/>
  <cp:version/>
  <cp:contentType/>
  <cp:contentStatus/>
</cp:coreProperties>
</file>