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Sheet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<sst xmlns="http://schemas.openxmlformats.org/spreadsheetml/2006/main" count="2005" uniqueCount="717">
  <si>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</si>
  <si>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</si>
  <si>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</si>
  <si>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</si>
  <si>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</si>
  <si>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</si>
  <si>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</si>
  <si>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</si>
  <si>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</si>
  <si>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</si>
  <si>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</si>
  <si>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</si>
  <si>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</si>
  <si>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</si>
  <si>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</si>
  <si>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</si>
  <si>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</si>
  <si>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</si>
  <si>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</si>
  <si>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</si>
  <si>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</si>
  <si>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</si>
  <si>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</si>
  <si>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</si>
  <si>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</si>
  <si>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</si>
  <si>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</si>
  <si>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</si>
  <si>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</si>
  <si>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</si>
  <si>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</si>
  <si>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</si>
  <si>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</si>
  <si>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</si>
  <si>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</si>
  <si>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</si>
  <si>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</si>
  <si>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</si>
  <si>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</si>
  <si>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</si>
  <si>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</si>
  <si>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</si>
  <si>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</si>
  <si>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</si>
  <si>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</si>
  <si>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</si>
  <si>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</si>
  <si>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</si>
  <si>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</si>
  <si>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</si>
  <si>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</si>
  <si>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</si>
  <si>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</si>
  <si>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</si>
  <si>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</si>
  <si>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</si>
  <si>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</si>
  <si>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</si>
  <si>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</si>
  <si>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</si>
  <si>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</si>
  <si>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</si>
  <si>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</si>
  <si>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</si>
  <si>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</si>
  <si>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</si>
  <si>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</si>
  <si>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</si>
  <si>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</si>
  <si>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</si>
  <si>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</si>
  <si>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</si>
  <si>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</si>
  <si>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</si>
  <si>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</si>
  <si>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</si>
  <si>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</si>
  <si>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</si>
  <si>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</si>
  <si>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</si>
  <si>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</si>
  <si>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</si>
  <si>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</si>
  <si>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</si>
  <si>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</si>
  <si>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</si>
  <si>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</si>
  <si>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</si>
  <si>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</si>
  <si>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</si>
  <si>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</si>
  <si>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</si>
  <si>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</si>
  <si>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</si>
  <si>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</si>
  <si>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</si>
  <si>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</si>
  <si>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</si>
  <si>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</si>
  <si>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</si>
  <si>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</si>
  <si>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</si>
  <si>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</si>
  <si>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</si>
  <si>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</si>
  <si>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</si>
  <si>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</si>
  <si>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</si>
  <si>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</si>
  <si>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</si>
  <si>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</si>
  <si>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</si>
  <si>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</si>
  <si>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</si>
  <si>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</si>
  <si>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</si>
  <si>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</si>
  <si>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</si>
  <si>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</si>
  <si>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</si>
  <si>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</si>
  <si>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</si>
  <si>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</si>
  <si>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</si>
  <si>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</si>
  <si>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</si>
  <si>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</si>
  <si>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</si>
  <si>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</si>
  <si>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</si>
  <si>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</si>
  <si>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</si>
  <si>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</si>
  <si>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</si>
  <si>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</si>
  <si>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</si>
  <si>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</si>
  <si>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</si>
  <si>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</si>
  <si>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</si>
  <si>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</si>
  <si>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</si>
  <si>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</si>
  <si>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</si>
  <si>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</si>
  <si>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</si>
  <si>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</si>
  <si>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</si>
  <si>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</si>
  <si>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</si>
  <si>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</si>
  <si>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</si>
  <si>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</si>
  <si>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</si>
  <si>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</si>
  <si>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</si>
  <si>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</si>
  <si>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</si>
  <si>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</si>
  <si>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</si>
  <si>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</si>
  <si>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</si>
  <si>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</si>
  <si>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</si>
  <si>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</si>
  <si>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</si>
  <si>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</si>
  <si>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</si>
  <si>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</si>
  <si>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</si>
  <si>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</si>
  <si>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</si>
  <si>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</si>
  <si>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</si>
  <si>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</si>
  <si>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</si>
  <si>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</si>
  <si>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</si>
  <si>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</si>
  <si>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</si>
  <si>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</si>
  <si>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</si>
  <si>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</si>
  <si>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</si>
  <si>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</si>
  <si>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</si>
  <si>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</si>
  <si>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</si>
  <si>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</si>
  <si>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</si>
  <si>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</si>
  <si>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</si>
  <si>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</si>
  <si>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</si>
  <si>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</si>
  <si>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</si>
  <si>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</si>
  <si>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</si>
  <si>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</si>
  <si>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</si>
  <si>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</si>
  <si>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</si>
  <si>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</si>
  <si>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</si>
  <si>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</si>
  <si>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</si>
  <si>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</si>
  <si>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</si>
  <si>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</si>
  <si>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</si>
  <si>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</si>
  <si>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</si>
  <si>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</si>
  <si>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</si>
  <si>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</si>
  <si>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</si>
  <si>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</si>
  <si>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</si>
  <si>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</si>
  <si>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</si>
  <si>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</si>
  <si>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</si>
  <si>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</si>
  <si>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</si>
  <si>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</si>
  <si>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</si>
  <si>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</si>
  <si>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</si>
  <si>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</si>
  <si>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</si>
  <si>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</si>
  <si>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</si>
  <si>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</si>
  <si>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</si>
  <si>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</si>
  <si>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</si>
  <si>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</si>
  <si>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</si>
  <si>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</si>
  <si>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</si>
  <si>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</si>
  <si>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</si>
  <si>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</si>
  <si>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</si>
  <si>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</si>
  <si>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</si>
  <si>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</si>
  <si>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</si>
  <si>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</si>
  <si>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</si>
  <si>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</si>
  <si>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</si>
  <si>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</si>
  <si>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</si>
  <si>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</si>
  <si>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</si>
  <si>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</si>
  <si>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</si>
  <si>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</si>
  <si>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</si>
  <si>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</si>
  <si>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</si>
  <si>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</si>
  <si>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</si>
  <si>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</si>
  <si>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</si>
  <si>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</si>
  <si>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</si>
  <si>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</si>
  <si>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</si>
  <si>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</si>
  <si>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</si>
  <si>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</si>
  <si>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</si>
  <si>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</si>
  <si>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</si>
  <si>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</si>
  <si>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</si>
  <si>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</si>
  <si>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</si>
  <si>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</si>
  <si>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</si>
  <si>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</si>
  <si>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</si>
  <si>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</si>
  <si>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</si>
  <si>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</si>
  <si>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</si>
  <si>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</si>
  <si>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</si>
  <si>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</si>
  <si>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</si>
  <si>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</si>
  <si>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</si>
  <si>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</si>
  <si>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</si>
  <si>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</si>
  <si>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</si>
  <si>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</si>
  <si>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</si>
  <si>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</si>
  <si>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</si>
  <si>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</si>
  <si>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</si>
  <si>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</si>
  <si>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</si>
  <si>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</si>
  <si>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</si>
  <si>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</si>
  <si>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</si>
  <si>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</si>
  <si>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</si>
  <si>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</si>
  <si>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</si>
  <si>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</si>
  <si>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</si>
  <si>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</si>
  <si>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</si>
  <si>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</si>
  <si>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</si>
  <si>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</si>
  <si>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</si>
  <si>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</si>
  <si>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</si>
  <si>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</si>
  <si>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</si>
  <si>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</si>
  <si>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</si>
  <si>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</si>
  <si>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</si>
  <si>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</si>
  <si>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</si>
  <si>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</si>
  <si>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</si>
  <si>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</si>
  <si>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</si>
  <si>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</si>
  <si>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</si>
  <si>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</si>
  <si>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</si>
  <si>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</si>
  <si>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</si>
  <si>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</si>
  <si>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</si>
  <si>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</si>
  <si>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</si>
  <si>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</si>
  <si>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</si>
  <si>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</si>
  <si>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</si>
  <si>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</si>
  <si>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</si>
  <si>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</si>
  <si>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</si>
  <si>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</si>
  <si>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</si>
  <si>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</si>
  <si>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</si>
  <si>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</si>
  <si>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</si>
  <si>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</si>
  <si>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</si>
  <si>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</si>
  <si>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</si>
  <si>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</si>
  <si>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</si>
  <si>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</si>
  <si>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</si>
  <si>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</si>
  <si>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</si>
  <si>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</si>
  <si>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</si>
  <si>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</si>
  <si>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</si>
  <si>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</si>
  <si>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</si>
  <si>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</si>
  <si>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</si>
  <si>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</si>
  <si>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</si>
  <si>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</si>
  <si>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</si>
  <si>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</si>
  <si>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</si>
  <si>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</si>
  <si>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</si>
  <si>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</si>
  <si>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</si>
  <si>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</si>
  <si>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</si>
  <si>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</si>
  <si>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</si>
  <si>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</si>
  <si>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</si>
  <si>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</si>
  <si>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</si>
  <si>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</si>
  <si>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</si>
  <si>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</si>
  <si>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</si>
  <si>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</si>
  <si>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</si>
  <si>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</si>
  <si>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</si>
  <si>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</si>
  <si>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</si>
  <si>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</si>
  <si>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</si>
  <si>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</si>
  <si>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</si>
  <si>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</si>
  <si>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</si>
  <si>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</si>
  <si>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</si>
  <si>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</si>
  <si>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</si>
  <si>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</si>
  <si>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</si>
  <si>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</si>
  <si>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</si>
  <si>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</si>
  <si>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</si>
  <si>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</si>
  <si>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</si>
  <si>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</si>
  <si>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</si>
  <si>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</si>
  <si>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</si>
  <si>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</si>
  <si>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</si>
  <si>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</si>
  <si>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</si>
  <si>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</si>
  <si>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</si>
  <si>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</si>
  <si>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</si>
  <si>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</si>
  <si>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</si>
  <si>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</si>
  <si>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</si>
  <si>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</si>
  <si>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</si>
  <si>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</si>
  <si>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</si>
  <si>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</si>
  <si>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</si>
  <si>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</si>
  <si>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</si>
  <si>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</si>
  <si>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</si>
  <si>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</si>
  <si>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</si>
  <si>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</si>
  <si>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</si>
  <si>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</si>
  <si>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</si>
  <si>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</si>
  <si>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</si>
  <si>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</si>
  <si>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</si>
  <si>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</si>
  <si>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</si>
  <si>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</si>
  <si>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</si>
  <si>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</si>
  <si>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</si>
  <si>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</si>
  <si>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</si>
  <si>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</si>
  <si>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</si>
  <si>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</si>
  <si>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</si>
  <si>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</si>
  <si>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</si>
  <si>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</si>
  <si>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</si>
  <si>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</si>
  <si>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</si>
  <si>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</si>
  <si>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</si>
  <si>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</si>
  <si>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</si>
  <si>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</si>
  <si>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</si>
  <si>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</si>
  <si>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</si>
  <si>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</si>
  <si>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</si>
  <si>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</si>
  <si>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</si>
  <si>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</si>
  <si>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</si>
  <si>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</si>
  <si>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</si>
  <si>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</si>
  <si>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</si>
  <si>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</si>
  <si>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</si>
  <si>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</si>
  <si>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</si>
  <si>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</si>
  <si>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</si>
  <si>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</si>
  <si>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</si>
  <si>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</si>
  <si>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</si>
  <si>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</si>
  <si>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</si>
  <si>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</si>
  <si>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</si>
  <si>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</si>
  <si>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</si>
  <si>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</si>
  <si>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</si>
  <si>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</si>
  <si>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</si>
  <si>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</si>
  <si>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</si>
  <si>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</si>
  <si>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</si>
  <si>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</si>
  <si>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</si>
  <si>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</si>
  <si>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</si>
  <si>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</si>
  <si>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</si>
  <si>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</si>
  <si>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</si>
  <si>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</si>
  <si>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</si>
  <si>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</si>
  <si>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</si>
  <si>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</si>
  <si>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</si>
  <si>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</si>
  <si>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</si>
  <si>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</si>
  <si>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</si>
  <si>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</si>
  <si>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</si>
  <si>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</si>
  <si>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</si>
  <si>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</si>
  <si>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</si>
  <si>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</si>
  <si>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</si>
  <si>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</si>
  <si>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</si>
  <si>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</si>
  <si>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</si>
  <si>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</si>
  <si>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</si>
  <si>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</si>
  <si>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</si>
  <si>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</si>
  <si>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</si>
  <si>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</si>
  <si>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</si>
  <si>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</si>
  <si>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</si>
  <si>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</si>
  <si>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</si>
  <si>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</si>
  <si>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</si>
  <si>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</si>
  <si>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</si>
  <si>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</si>
  <si>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</si>
  <si>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</si>
  <si>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</si>
  <si>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</si>
  <si>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</si>
  <si>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</si>
  <si>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</si>
  <si>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</si>
  <si>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</si>
  <si>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</si>
  <si>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</si>
  <si>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</si>
  <si>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</si>
  <si>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</si>
  <si>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</si>
  <si>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</si>
  <si>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</si>
  <si>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</si>
  <si>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</si>
  <si>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</si>
  <si>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</si>
  <si>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</si>
  <si>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</si>
  <si>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</si>
  <si>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</si>
  <si>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</si>
  <si>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</si>
  <si>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</si>
  <si>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</si>
  <si>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</si>
  <si>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</si>
  <si>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</si>
  <si>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</si>
  <si>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</si>
  <si>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</si>
  <si>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</si>
  <si>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</si>
  <si>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</si>
  <si>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</si>
  <si>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</si>
  <si>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</si>
  <si>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</si>
  <si>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</si>
  <si>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</si>
  <si>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</si>
  <si>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</si>
  <si>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</si>
  <si>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</si>
  <si>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</si>
  <si>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</si>
  <si>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</si>
  <si>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</si>
  <si>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</si>
  <si>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</si>
  <si>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</si>
  <si>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</si>
  <si>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</si>
  <si>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</si>
  <si>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</si>
  <si>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</si>
  <si>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</si>
  <si>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</si>
  <si>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</si>
  <si>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</si>
  <si>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</si>
  <si>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</si>
  <si>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</si>
  <si>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</si>
  <si>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</si>
  <si>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</si>
  <si>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</si>
  <si>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</si>
  <si>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</si>
  <si>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</si>
  <si>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</si>
  <si>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</si>
  <si>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</si>
  <si>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</si>
  <si>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</si>
  <si>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</si>
  <si>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</si>
  <si>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</si>
  <si>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</si>
  <si>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</si>
  <si>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</si>
  <si>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</si>
  <si>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</si>
  <si>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</si>
  <si>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</si>
  <si>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</si>
  <si>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</si>
  <si>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</si>
  <si>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</si>
  <si>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</si>
  <si>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</si>
  <si>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</si>
  <si>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</si>
  <si>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</si>
  <si>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</si>
  <si>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</si>
  <si>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</si>
  <si>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</si>
  <si>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</si>
  <si>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</si>
  <si>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</si>
  <si>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</si>
  <si>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</si>
  <si>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</si>
  <si>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</si>
  <si>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</si>
  <si>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</si>
  <si>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</si>
  <si>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</si>
  <si>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</si>
  <si>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"ФАВОРИТ ХОЛД" АД</t>
  </si>
  <si>
    <t>121577091</t>
  </si>
  <si>
    <t>Заедно и поотделно</t>
  </si>
  <si>
    <t>гр.София, ул."Ангел Кънчев" № 25</t>
  </si>
  <si>
    <t>02/8325174</t>
  </si>
  <si>
    <t>Главен счетоводител</t>
  </si>
  <si>
    <t>Данел Георгиев Ризов и Христо Владимиров Илиев</t>
  </si>
  <si>
    <t>гр.София, бул."История славянобългарска" № 8</t>
  </si>
  <si>
    <t>Даниел Ризов</t>
  </si>
  <si>
    <t>2 "Котлостроене" АД  гр.София</t>
  </si>
  <si>
    <t xml:space="preserve">1 "Тримона" АД  гр.Монтана </t>
  </si>
  <si>
    <t>1 "Аутобохемия" АД  гр.София</t>
  </si>
  <si>
    <t>2 "Дружба" АД  гр.Разград</t>
  </si>
  <si>
    <t>1 "Гарант" АД гр.Бяла Слатина</t>
  </si>
  <si>
    <t>2 "Еуратек Финанс" АД  гр.София</t>
  </si>
  <si>
    <t>3 "ИП Фаворит" АД  гр.София</t>
  </si>
  <si>
    <t>5 "Винекс" АД  гр.Славянци</t>
  </si>
  <si>
    <t>6 "Славянка" АД  гр.Бургас</t>
  </si>
  <si>
    <t>7 Други инвестиции</t>
  </si>
  <si>
    <t>4 "Лазурно море" АД  гр.София</t>
  </si>
  <si>
    <t>office@favhold.com</t>
  </si>
  <si>
    <t>www.favhold.com</t>
  </si>
  <si>
    <t>Валентина Тодорова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</si>
  <si>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</si>
  <si>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</si>
  <si>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</si>
  <si>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</si>
  <si>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</si>
  <si>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</si>
  <si>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</si>
  <si>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</si>
  <si>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8 "Лазурен бряг" АД  гр.Приморско</t>
  </si>
  <si>
    <t>9 "Кортекс Трейдинг" АД  гр.София</t>
  </si>
  <si>
    <t>10 "Металопак" АД  гр.Карнобат</t>
  </si>
  <si>
    <t>11"Интърг Еко" ООД гр.Сливен - в ликвидация</t>
  </si>
  <si>
    <t>7 "Автотрансснаб" АД  гр.София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</si>
</sst>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39" sqref="A39:A4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44124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44124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701</v>
      </c>
    </row>
    <row r="24" spans="1:2" ht="15.75">
      <c r="A24" s="10" t="s">
        <v>612</v>
      </c>
      <c r="B24" s="469" t="s">
        <v>702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703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0">
      <selection activeCell="G61" sqref="G6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11</v>
      </c>
      <c r="D16" s="137">
        <v>15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</v>
      </c>
      <c r="D20" s="377">
        <f>SUM(D12:D19)</f>
        <v>15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1967</v>
      </c>
      <c r="H28" s="375">
        <f>SUM(H29:H31)</f>
        <v>2068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-766</v>
      </c>
      <c r="H30" s="137">
        <v>-665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89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-101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2056</v>
      </c>
      <c r="H34" s="377">
        <f>H28+H32+H33</f>
        <v>1967</v>
      </c>
    </row>
    <row r="35" spans="1:8" ht="15.75">
      <c r="A35" s="76" t="s">
        <v>106</v>
      </c>
      <c r="B35" s="81" t="s">
        <v>107</v>
      </c>
      <c r="C35" s="374">
        <f>SUM(C36:C39)</f>
        <v>6926</v>
      </c>
      <c r="D35" s="375">
        <f>SUM(D36:D39)</f>
        <v>6926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1352</v>
      </c>
      <c r="D36" s="137">
        <v>1352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9969</v>
      </c>
      <c r="H37" s="379">
        <f>H26+H18+H34</f>
        <v>9880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6926</v>
      </c>
      <c r="D46" s="377">
        <f>D35+D40+D45</f>
        <v>6926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2611</v>
      </c>
      <c r="D48" s="137">
        <v>2534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7</v>
      </c>
      <c r="H49" s="137">
        <v>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</v>
      </c>
      <c r="H50" s="375">
        <f>SUM(H44:H49)</f>
        <v>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2611</v>
      </c>
      <c r="D52" s="377">
        <f>SUM(D48:D51)</f>
        <v>2534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9548</v>
      </c>
      <c r="D56" s="381">
        <f>D20+D21+D22+D28+D33+D46+D52+D54+D55</f>
        <v>9475</v>
      </c>
      <c r="E56" s="87" t="s">
        <v>557</v>
      </c>
      <c r="F56" s="86" t="s">
        <v>172</v>
      </c>
      <c r="G56" s="378">
        <f>G50+G52+G53+G54+G55</f>
        <v>7</v>
      </c>
      <c r="H56" s="379">
        <f>H50+H52+H53+H54+H55</f>
        <v>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684</v>
      </c>
      <c r="H59" s="137">
        <v>675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</v>
      </c>
      <c r="H60" s="137">
        <v>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7341</v>
      </c>
      <c r="H61" s="375">
        <f>SUM(H62:H68)</f>
        <v>7247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6992</v>
      </c>
      <c r="H62" s="137">
        <v>6939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93</v>
      </c>
      <c r="H64" s="137">
        <v>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236</v>
      </c>
      <c r="H66" s="137">
        <v>202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4</v>
      </c>
    </row>
    <row r="68" spans="1:8" ht="15.75">
      <c r="A68" s="76" t="s">
        <v>206</v>
      </c>
      <c r="B68" s="78" t="s">
        <v>207</v>
      </c>
      <c r="C68" s="138">
        <v>8423</v>
      </c>
      <c r="D68" s="137">
        <v>8334</v>
      </c>
      <c r="E68" s="76" t="s">
        <v>212</v>
      </c>
      <c r="F68" s="80" t="s">
        <v>213</v>
      </c>
      <c r="G68" s="138">
        <v>16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8026</v>
      </c>
      <c r="H71" s="377">
        <f>H59+H60+H61+H69+H70</f>
        <v>7925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27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8450</v>
      </c>
      <c r="D76" s="377">
        <f>SUM(D68:D75)</f>
        <v>8334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8026</v>
      </c>
      <c r="H79" s="379">
        <f>H71+H73+H75+H77</f>
        <v>7925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8454</v>
      </c>
      <c r="D94" s="381">
        <f>D65+D76+D85+D92+D93</f>
        <v>8337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18002</v>
      </c>
      <c r="D95" s="383">
        <f>D94+D56</f>
        <v>17812</v>
      </c>
      <c r="E95" s="169" t="s">
        <v>635</v>
      </c>
      <c r="F95" s="280" t="s">
        <v>268</v>
      </c>
      <c r="G95" s="382">
        <f>G37+G40+G56+G79</f>
        <v>18002</v>
      </c>
      <c r="H95" s="383">
        <f>H37+H40+H56+H79</f>
        <v>17812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B50" sqref="B50:H5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</v>
      </c>
      <c r="D12" s="257">
        <v>10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110</v>
      </c>
      <c r="D13" s="257">
        <v>142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</v>
      </c>
      <c r="D14" s="257">
        <v>5</v>
      </c>
      <c r="E14" s="185" t="s">
        <v>285</v>
      </c>
      <c r="F14" s="180" t="s">
        <v>286</v>
      </c>
      <c r="G14" s="256">
        <v>13</v>
      </c>
      <c r="H14" s="257">
        <v>33</v>
      </c>
    </row>
    <row r="15" spans="1:8" ht="15.75">
      <c r="A15" s="135" t="s">
        <v>287</v>
      </c>
      <c r="B15" s="131" t="s">
        <v>288</v>
      </c>
      <c r="C15" s="256">
        <v>149</v>
      </c>
      <c r="D15" s="257">
        <v>142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25</v>
      </c>
      <c r="D16" s="257">
        <v>27</v>
      </c>
      <c r="E16" s="176" t="s">
        <v>52</v>
      </c>
      <c r="F16" s="204" t="s">
        <v>292</v>
      </c>
      <c r="G16" s="407">
        <f>SUM(G12:G15)</f>
        <v>13</v>
      </c>
      <c r="H16" s="408">
        <f>SUM(H12:H15)</f>
        <v>33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>
        <v>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301</v>
      </c>
      <c r="D22" s="408">
        <f>SUM(D12:D18)+D19</f>
        <v>333</v>
      </c>
      <c r="E22" s="135" t="s">
        <v>309</v>
      </c>
      <c r="F22" s="177" t="s">
        <v>310</v>
      </c>
      <c r="G22" s="256">
        <v>131</v>
      </c>
      <c r="H22" s="257">
        <v>98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319</v>
      </c>
      <c r="H23" s="257">
        <v>278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72</v>
      </c>
      <c r="D25" s="257">
        <v>50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450</v>
      </c>
      <c r="H27" s="408">
        <f>SUM(H22:H26)</f>
        <v>376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73</v>
      </c>
      <c r="D29" s="408">
        <f>SUM(D25:D28)</f>
        <v>57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374</v>
      </c>
      <c r="D31" s="414">
        <f>D29+D22</f>
        <v>390</v>
      </c>
      <c r="E31" s="191" t="s">
        <v>548</v>
      </c>
      <c r="F31" s="206" t="s">
        <v>331</v>
      </c>
      <c r="G31" s="193">
        <f>G16+G18+G27</f>
        <v>463</v>
      </c>
      <c r="H31" s="194">
        <f>H16+H18+H27</f>
        <v>409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89</v>
      </c>
      <c r="D33" s="184">
        <f>IF((H31-D31)&gt;0,H31-D31,0)</f>
        <v>19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374</v>
      </c>
      <c r="D36" s="416">
        <f>D31-D34+D35</f>
        <v>390</v>
      </c>
      <c r="E36" s="202" t="s">
        <v>346</v>
      </c>
      <c r="F36" s="196" t="s">
        <v>347</v>
      </c>
      <c r="G36" s="207">
        <f>G35-G34+G31</f>
        <v>463</v>
      </c>
      <c r="H36" s="208">
        <f>H35-H34+H31</f>
        <v>409</v>
      </c>
    </row>
    <row r="37" spans="1:8" ht="15.75">
      <c r="A37" s="201" t="s">
        <v>348</v>
      </c>
      <c r="B37" s="171" t="s">
        <v>349</v>
      </c>
      <c r="C37" s="413">
        <f>IF((G36-C36)&gt;0,G36-C36,0)</f>
        <v>89</v>
      </c>
      <c r="D37" s="414">
        <f>IF((H36-D36)&gt;0,H36-D36,0)</f>
        <v>19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89</v>
      </c>
      <c r="D42" s="184">
        <f>+IF((H36-D36-D38)&gt;0,H36-D36-D38,0)</f>
        <v>19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89</v>
      </c>
      <c r="D44" s="208">
        <f>IF(H42=0,IF(D42-D43&gt;0,D42-D43+H43,0),IF(H42-H43&lt;0,H43-H42+D42,0))</f>
        <v>19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463</v>
      </c>
      <c r="D45" s="410">
        <f>D36+D38+D42</f>
        <v>409</v>
      </c>
      <c r="E45" s="210" t="s">
        <v>373</v>
      </c>
      <c r="F45" s="212" t="s">
        <v>374</v>
      </c>
      <c r="G45" s="409">
        <f>G42+G36</f>
        <v>463</v>
      </c>
      <c r="H45" s="410">
        <f>H42+H36</f>
        <v>409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44</v>
      </c>
      <c r="D11" s="137">
        <v>88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-96</v>
      </c>
      <c r="D12" s="137">
        <v>-112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-172</v>
      </c>
      <c r="D14" s="137">
        <v>-190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7">
        <v>-15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-25</v>
      </c>
      <c r="D18" s="137">
        <v>-24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-258</v>
      </c>
      <c r="D21" s="438">
        <f>SUM(D11:D20)</f>
        <v>-229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9</v>
      </c>
      <c r="D30" s="137">
        <v>90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9</v>
      </c>
      <c r="D33" s="438">
        <f>SUM(D23:D32)</f>
        <v>-10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254</v>
      </c>
      <c r="D37" s="137">
        <v>1712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-265</v>
      </c>
      <c r="D38" s="137">
        <v>-2419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261</v>
      </c>
      <c r="D42" s="137">
        <v>948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250</v>
      </c>
      <c r="D43" s="440">
        <f>SUM(D35:D42)</f>
        <v>241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-766</v>
      </c>
      <c r="K13" s="364"/>
      <c r="L13" s="363">
        <f>SUM(C13:K13)</f>
        <v>9880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-766</v>
      </c>
      <c r="K17" s="432">
        <f t="shared" si="2"/>
        <v>0</v>
      </c>
      <c r="L17" s="363">
        <f t="shared" si="1"/>
        <v>9880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89</v>
      </c>
      <c r="J18" s="363">
        <f>+'1-Баланс'!G33</f>
        <v>0</v>
      </c>
      <c r="K18" s="364"/>
      <c r="L18" s="363">
        <f t="shared" si="1"/>
        <v>89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2822</v>
      </c>
      <c r="J31" s="432">
        <f t="shared" si="6"/>
        <v>-766</v>
      </c>
      <c r="K31" s="432">
        <f t="shared" si="6"/>
        <v>0</v>
      </c>
      <c r="L31" s="363">
        <f t="shared" si="1"/>
        <v>9969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2822</v>
      </c>
      <c r="J34" s="366">
        <f t="shared" si="7"/>
        <v>-766</v>
      </c>
      <c r="K34" s="366">
        <f t="shared" si="7"/>
        <v>0</v>
      </c>
      <c r="L34" s="430">
        <f t="shared" si="1"/>
        <v>9969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9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E69" sqref="E6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690</v>
      </c>
      <c r="B13" s="459"/>
      <c r="C13" s="79">
        <v>186</v>
      </c>
      <c r="D13" s="79">
        <v>77.59</v>
      </c>
      <c r="E13" s="79">
        <v>186</v>
      </c>
      <c r="F13" s="260">
        <f aca="true" t="shared" si="0" ref="F13:F26">C13-E13</f>
        <v>0</v>
      </c>
    </row>
    <row r="14" spans="1:6" ht="15.75">
      <c r="A14" s="458" t="s">
        <v>708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709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710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711</v>
      </c>
      <c r="B17" s="459"/>
      <c r="C17" s="79">
        <v>634</v>
      </c>
      <c r="D17" s="79">
        <v>54</v>
      </c>
      <c r="E17" s="79"/>
      <c r="F17" s="260">
        <f t="shared" si="0"/>
        <v>634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1352</v>
      </c>
      <c r="D27" s="263"/>
      <c r="E27" s="263">
        <f>SUM(E12:E26)</f>
        <v>186</v>
      </c>
      <c r="F27" s="263">
        <f>SUM(F12:F26)</f>
        <v>1166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692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693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704</v>
      </c>
      <c r="B48" s="459"/>
      <c r="C48" s="79">
        <v>966</v>
      </c>
      <c r="D48" s="79">
        <v>48</v>
      </c>
      <c r="E48" s="79"/>
      <c r="F48" s="260">
        <f t="shared" si="2"/>
        <v>966</v>
      </c>
    </row>
    <row r="49" spans="1:6" ht="15.75">
      <c r="A49" s="458" t="s">
        <v>705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706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707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716</v>
      </c>
      <c r="B52" s="459"/>
      <c r="C52" s="79">
        <v>334</v>
      </c>
      <c r="D52" s="79">
        <v>43</v>
      </c>
      <c r="E52" s="79"/>
      <c r="F52" s="260">
        <f t="shared" si="2"/>
        <v>334</v>
      </c>
    </row>
    <row r="53" spans="1:6" ht="15.75">
      <c r="A53" s="458" t="s">
        <v>712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713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714</v>
      </c>
      <c r="B55" s="459"/>
      <c r="C55" s="79">
        <v>170</v>
      </c>
      <c r="D55" s="79">
        <v>33.66</v>
      </c>
      <c r="E55" s="79">
        <v>170</v>
      </c>
      <c r="F55" s="260">
        <f t="shared" si="2"/>
        <v>0</v>
      </c>
    </row>
    <row r="56" spans="1:6" ht="15.75">
      <c r="A56" s="458" t="s">
        <v>715</v>
      </c>
      <c r="B56" s="459"/>
      <c r="C56" s="79"/>
      <c r="D56" s="79">
        <v>33</v>
      </c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391</v>
      </c>
      <c r="F61" s="263">
        <f>SUM(F46:F60)</f>
        <v>2745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694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695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696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700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697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698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699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6926</v>
      </c>
      <c r="D79" s="263"/>
      <c r="E79" s="263">
        <f>E78+E61+E44+E27</f>
        <v>607</v>
      </c>
      <c r="F79" s="263">
        <f>F78+F61+F44+F27</f>
        <v>6319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689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18002</v>
      </c>
      <c r="D6" s="454">
        <f aca="true" t="shared" si="0" ref="D6:D15">C6-E6</f>
        <v>0</v>
      </c>
      <c r="E6" s="453">
        <f>'1-Баланс'!G95</f>
        <v>18002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9969</v>
      </c>
      <c r="D7" s="454">
        <f t="shared" si="0"/>
        <v>7589</v>
      </c>
      <c r="E7" s="453">
        <f>'1-Баланс'!G18</f>
        <v>2380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89</v>
      </c>
      <c r="D8" s="454">
        <f t="shared" si="0"/>
        <v>0</v>
      </c>
      <c r="E8" s="453">
        <f>ABS('2-Отчет за доходите'!C44)-ABS('2-Отчет за доходите'!G44)</f>
        <v>89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9969</v>
      </c>
      <c r="D11" s="454">
        <f t="shared" si="0"/>
        <v>0</v>
      </c>
      <c r="E11" s="453">
        <f>'4-Отчет за собствения капитал'!L34</f>
        <v>9969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1352</v>
      </c>
      <c r="D12" s="454">
        <f t="shared" si="0"/>
        <v>0</v>
      </c>
      <c r="E12" s="453">
        <f>'Справка 5'!C27+'Справка 5'!C97</f>
        <v>1352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6.846153846153846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0.008927675794964389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0.011079297896178265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0.004943895122764138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1.2379679144385027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1.0533266882631447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1.0532020931971093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0.000373785198106155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0.000373785198106155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1.1818181818181819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0.0007221419842239751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0.0007016840417000802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0.8057979737185273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0.44622819686701476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0.01615006520212659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0.3563714902807775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48.68484848484849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6926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1352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6926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2611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2611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9548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8423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27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8450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8454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18002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1967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-766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89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2056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9969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7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684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7341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6992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93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236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8026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8026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18002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110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149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25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301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72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73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374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89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374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89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89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89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463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131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319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450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463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463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44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-96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-172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-25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-258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9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254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-265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261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250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89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2822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2822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-766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-766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-766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-766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9880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9880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89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9969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9969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1352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6926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186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391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607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1166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2745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6319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2020-10-21T07:06:02Z</cp:lastPrinted>
  <dcterms:created xsi:type="dcterms:W3CDTF">2006-09-16T00:00:00Z</dcterms:created>
  <dcterms:modified xsi:type="dcterms:W3CDTF">2020-10-21T08:02:22Z</dcterms:modified>
  <cp:category/>
  <cp:version/>
  <cp:contentType/>
  <cp:contentStatus/>
</cp:coreProperties>
</file>