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95" yWindow="195" windowWidth="9615" windowHeight="8040" tabRatio="9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<sst xmlns="http://schemas.openxmlformats.org/spreadsheetml/2006/main" count="1049" uniqueCount="868">
  <si>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</si>
  <si>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</si>
  <si>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</si>
  <si>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</si>
  <si>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</si>
  <si>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</si>
  <si>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</si>
  <si>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</si>
  <si>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</si>
  <si>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</si>
  <si>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</si>
  <si>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</si>
  <si>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</si>
  <si>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</si>
  <si>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</si>
  <si>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</si>
  <si>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</si>
  <si>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</si>
  <si>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</si>
  <si>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</si>
  <si>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</si>
  <si>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</si>
  <si>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</si>
  <si>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</si>
  <si>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</si>
  <si>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</si>
  <si>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</si>
  <si>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</si>
  <si>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</si>
  <si>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</si>
  <si>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</si>
  <si>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</si>
  <si>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</si>
  <si>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</si>
  <si>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</si>
  <si>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</si>
  <si>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</si>
  <si>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</si>
  <si>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</si>
  <si>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</si>
  <si>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</si>
  <si>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</si>
  <si>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</si>
  <si>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</si>
  <si>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</si>
  <si>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</si>
  <si>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</si>
  <si>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</si>
  <si>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</si>
  <si>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</si>
  <si>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</si>
  <si>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</si>
  <si>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</si>
  <si>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</si>
  <si>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</si>
  <si>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</si>
  <si>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</si>
  <si>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</si>
  <si>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</si>
  <si>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</si>
  <si>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</si>
  <si>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</si>
  <si>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</si>
  <si>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</si>
  <si>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</si>
  <si>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</si>
  <si>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</si>
  <si>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</si>
  <si>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</si>
  <si>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</si>
  <si>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</si>
  <si>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</si>
  <si>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</si>
  <si>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</si>
  <si>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</si>
  <si>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</si>
  <si>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</si>
  <si>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</si>
  <si>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</si>
  <si>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</si>
  <si>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</si>
  <si>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</si>
  <si>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</si>
  <si>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</si>
  <si>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</si>
  <si>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</si>
  <si>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</si>
  <si>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</si>
  <si>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</si>
  <si>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</si>
  <si>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</si>
  <si>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</si>
  <si>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</si>
  <si>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</si>
  <si>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</si>
  <si>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</si>
  <si>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</si>
  <si>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</si>
  <si>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</si>
  <si>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</si>
  <si>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</si>
  <si>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</si>
  <si>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</si>
  <si>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</si>
  <si>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</si>
  <si>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</si>
  <si>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</si>
  <si>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</si>
  <si>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</si>
  <si>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</si>
  <si>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</si>
  <si>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</si>
  <si>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</si>
  <si>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</si>
  <si>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</si>
  <si>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</si>
  <si>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</si>
  <si>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</si>
  <si>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</si>
  <si>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</si>
  <si>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</si>
  <si>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</si>
  <si>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</si>
  <si>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</si>
  <si>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</si>
  <si>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</si>
  <si>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</si>
  <si>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</si>
  <si>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</si>
  <si>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</si>
  <si>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</si>
  <si>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</si>
  <si>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</si>
  <si>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</si>
  <si>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</si>
  <si>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</si>
  <si>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</si>
  <si>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</si>
  <si>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</si>
  <si>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</si>
  <si>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</si>
  <si>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</si>
  <si>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</si>
  <si>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</si>
  <si>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</si>
  <si>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</si>
  <si>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</si>
  <si>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</si>
  <si>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</si>
  <si>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</si>
  <si>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</si>
  <si>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</si>
  <si>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</si>
  <si>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</si>
  <si>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</si>
  <si>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</si>
  <si>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</si>
  <si>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</si>
  <si>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</si>
  <si>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</si>
  <si>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</si>
  <si>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</si>
  <si>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</si>
  <si>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</si>
  <si>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</si>
  <si>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</si>
  <si>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</si>
  <si>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</si>
  <si>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</si>
  <si>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</si>
  <si>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</si>
  <si>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</si>
  <si>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</si>
  <si>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</si>
  <si>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</si>
  <si>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</si>
  <si>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</si>
  <si>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</si>
  <si>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</si>
  <si>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</si>
  <si>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</si>
  <si>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</si>
  <si>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</si>
  <si>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</si>
  <si>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</si>
  <si>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</si>
  <si>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</si>
  <si>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</si>
  <si>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</si>
  <si>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</si>
  <si>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</si>
  <si>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</si>
  <si>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</si>
  <si>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</si>
  <si>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</si>
  <si>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</si>
  <si>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</si>
  <si>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</si>
  <si>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</si>
  <si>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</si>
  <si>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</si>
  <si>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</si>
  <si>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</si>
  <si>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</si>
  <si>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</si>
  <si>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</si>
  <si>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</si>
  <si>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</si>
  <si>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</si>
  <si>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</si>
  <si>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</si>
  <si>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</si>
  <si>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</si>
  <si>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</si>
  <si>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</si>
  <si>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</si>
  <si>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</si>
  <si>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</si>
  <si>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</si>
  <si>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</si>
  <si>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</si>
  <si>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</si>
  <si>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</si>
  <si>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</si>
  <si>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</si>
  <si>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</si>
  <si>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</si>
  <si>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</si>
  <si>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</si>
  <si>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</si>
  <si>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</si>
  <si>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</si>
  <si>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</si>
  <si>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</si>
  <si>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</si>
  <si>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</si>
  <si>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</si>
  <si>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</si>
  <si>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</si>
  <si>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</si>
  <si>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</si>
  <si>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</si>
  <si>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</si>
  <si>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</si>
  <si>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</si>
  <si>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</si>
  <si>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</si>
  <si>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</si>
  <si>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</si>
  <si>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</si>
  <si>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</si>
  <si>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</si>
  <si>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</si>
  <si>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</si>
  <si>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</si>
  <si>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</si>
  <si>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</si>
  <si>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</si>
  <si>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</si>
  <si>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</si>
  <si>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</si>
  <si>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</si>
  <si>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</si>
  <si>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</si>
  <si>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</si>
  <si>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</si>
  <si>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</si>
  <si>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</si>
  <si>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</si>
  <si>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</si>
  <si>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</si>
  <si>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</si>
  <si>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</si>
  <si>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</si>
  <si>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</si>
  <si>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</si>
  <si>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</si>
  <si>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</si>
  <si>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</si>
  <si>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</si>
  <si>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</si>
  <si>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</si>
  <si>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</si>
  <si>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</si>
  <si>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</si>
  <si>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</si>
  <si>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</si>
  <si>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</si>
  <si>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</si>
  <si>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</si>
  <si>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</si>
  <si>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</si>
  <si>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</si>
  <si>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</si>
  <si>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</si>
  <si>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</si>
  <si>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</si>
  <si>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</si>
  <si>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</si>
  <si>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</si>
  <si>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</si>
  <si>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</si>
  <si>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</si>
  <si>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</si>
  <si>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</si>
  <si>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</si>
  <si>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</si>
  <si>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</si>
  <si>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</si>
  <si>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</si>
  <si>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</si>
  <si>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</si>
  <si>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</si>
  <si>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</si>
  <si>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</si>
  <si>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</si>
  <si>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</si>
  <si>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</si>
  <si>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</si>
  <si>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</si>
  <si>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</si>
  <si>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</si>
  <si>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</si>
  <si>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</si>
  <si>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</si>
  <si>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</si>
  <si>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</si>
  <si>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</si>
  <si>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</si>
  <si>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</si>
  <si>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</si>
  <si>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</si>
  <si>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</si>
  <si>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</si>
  <si>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</si>
  <si>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</si>
  <si>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</si>
  <si>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</si>
  <si>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</si>
  <si>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</si>
  <si>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</si>
  <si>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</si>
  <si>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</si>
  <si>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</si>
  <si>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</si>
  <si>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</si>
  <si>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</si>
  <si>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</si>
  <si>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</si>
  <si>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</si>
  <si>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</si>
  <si>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</si>
  <si>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</si>
  <si>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</si>
  <si>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</si>
  <si>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</si>
  <si>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</si>
  <si>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</si>
  <si>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</si>
  <si>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</si>
  <si>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</si>
  <si>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</si>
  <si>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</si>
  <si>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</si>
  <si>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</si>
  <si>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</si>
  <si>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</si>
  <si>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</si>
  <si>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</si>
  <si>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</si>
  <si>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</si>
  <si>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</si>
  <si>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</si>
  <si>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</si>
  <si>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</si>
  <si>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</si>
  <si>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</si>
  <si>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</si>
  <si>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</si>
  <si>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</si>
  <si>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</si>
  <si>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</si>
  <si>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</si>
  <si>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</si>
  <si>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</si>
  <si>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</si>
  <si>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</si>
  <si>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</si>
  <si>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</si>
  <si>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</si>
  <si>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</si>
  <si>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</si>
  <si>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</si>
  <si>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</si>
  <si>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</si>
  <si>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</si>
  <si>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</si>
  <si>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</si>
  <si>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</si>
  <si>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</si>
  <si>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</si>
  <si>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</si>
  <si>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</si>
  <si>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</si>
  <si>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</si>
  <si>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</si>
  <si>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</si>
  <si>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</si>
  <si>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</si>
  <si>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</si>
  <si>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</si>
  <si>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</si>
  <si>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</si>
  <si>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</si>
  <si>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</si>
  <si>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</si>
  <si>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</si>
  <si>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</si>
  <si>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</si>
  <si>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</si>
  <si>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</si>
  <si>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</si>
  <si>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</si>
  <si>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</si>
  <si>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</si>
  <si>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</si>
  <si>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</si>
  <si>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</si>
  <si>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</si>
  <si>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</si>
  <si>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</si>
  <si>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</si>
  <si>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</si>
  <si>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</si>
  <si>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</si>
  <si>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</si>
  <si>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</si>
  <si>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</si>
  <si>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</si>
  <si>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</si>
  <si>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</si>
  <si>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</si>
  <si>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</si>
  <si>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</si>
  <si>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</si>
  <si>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</si>
  <si>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</si>
  <si>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</si>
  <si>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</si>
  <si>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</si>
  <si>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</si>
  <si>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</si>
  <si>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</si>
  <si>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</si>
  <si>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</si>
  <si>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</si>
  <si>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</si>
  <si>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</si>
  <si>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</si>
  <si>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</si>
  <si>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</si>
  <si>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</si>
  <si>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</si>
  <si>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</si>
  <si>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</si>
  <si>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</si>
  <si>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</si>
  <si>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</si>
  <si>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</si>
  <si>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</si>
  <si>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</si>
  <si>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</si>
  <si>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</si>
  <si>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</si>
  <si>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</si>
  <si>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</si>
  <si>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</si>
  <si>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</si>
  <si>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</si>
  <si>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</si>
  <si>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</si>
  <si>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</si>
  <si>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</si>
  <si>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</si>
  <si>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</si>
  <si>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</si>
  <si>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</si>
  <si>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</si>
  <si>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</si>
  <si>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</si>
  <si>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</si>
  <si>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</si>
  <si>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</si>
  <si>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</si>
  <si>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</si>
  <si>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</si>
  <si>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</si>
  <si>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</si>
  <si>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</si>
  <si>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</si>
  <si>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</si>
  <si>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</si>
  <si>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</si>
  <si>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</si>
  <si>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</si>
  <si>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</si>
  <si>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</si>
  <si>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</si>
  <si>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</si>
  <si>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</si>
  <si>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</si>
  <si>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</si>
  <si>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</si>
  <si>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</si>
  <si>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</si>
  <si>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</si>
  <si>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</si>
  <si>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</si>
  <si>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</si>
  <si>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</si>
  <si>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</si>
  <si>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</si>
  <si>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</si>
  <si>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</si>
  <si>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</si>
  <si>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</si>
  <si>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</si>
  <si>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</si>
  <si>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</si>
  <si>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</si>
  <si>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</si>
  <si>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</si>
  <si>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</si>
  <si>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</si>
  <si>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</si>
  <si>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</si>
  <si>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</si>
  <si>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</si>
  <si>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</si>
  <si>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</si>
  <si>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</si>
  <si>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</si>
  <si>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</si>
  <si>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</si>
  <si>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</si>
  <si>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</si>
  <si>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</si>
  <si>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</si>
  <si>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</si>
  <si>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</si>
  <si>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</si>
  <si>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</si>
  <si>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</si>
  <si>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</si>
  <si>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</si>
  <si>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</si>
  <si>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</si>
  <si>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</si>
  <si>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</si>
  <si>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</si>
  <si>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</si>
  <si>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</si>
  <si>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</si>
  <si>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</si>
  <si>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</si>
  <si>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</si>
  <si>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</si>
  <si>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</si>
  <si>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</si>
  <si>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</si>
  <si>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</si>
  <si>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</si>
  <si>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</si>
  <si>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</si>
  <si>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</si>
  <si>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</si>
  <si>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</si>
  <si>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</si>
  <si>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</si>
  <si>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</si>
  <si>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</si>
  <si>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</si>
  <si>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</si>
  <si>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</si>
  <si>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</si>
  <si>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</si>
  <si>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</si>
  <si>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</si>
  <si>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</si>
  <si>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</si>
  <si>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</si>
  <si>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</si>
  <si>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</si>
  <si>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</si>
  <si>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</si>
  <si>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</si>
  <si>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</si>
  <si>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</si>
  <si>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</si>
  <si>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</si>
  <si>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</si>
  <si>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</si>
  <si>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</si>
  <si>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</si>
  <si>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</si>
  <si>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</si>
  <si>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</si>
  <si>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</si>
  <si>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</si>
  <si>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</si>
  <si>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</si>
  <si>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</si>
  <si>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</si>
  <si>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</si>
  <si>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</si>
  <si>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</si>
  <si>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</si>
  <si>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</si>
  <si>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</si>
  <si>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</si>
  <si>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</si>
  <si>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</si>
  <si>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</si>
  <si>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</si>
  <si>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</si>
  <si>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</si>
  <si>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</si>
  <si>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</si>
  <si>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</si>
  <si>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</si>
  <si>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</si>
  <si>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</si>
  <si>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</si>
  <si>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</si>
  <si>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</si>
  <si>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</si>
  <si>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</si>
  <si>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</si>
  <si>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</si>
  <si>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</si>
  <si>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</si>
  <si>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</si>
  <si>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</si>
  <si>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</si>
  <si>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</si>
  <si>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</si>
  <si>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</si>
  <si>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</si>
  <si>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</si>
  <si>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</si>
  <si>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</si>
  <si>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</si>
  <si>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</si>
  <si>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</si>
  <si>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</si>
  <si>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</si>
  <si>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</si>
  <si>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</si>
  <si>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</si>
  <si>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</si>
  <si>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</si>
  <si>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</si>
  <si>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</si>
  <si>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</si>
  <si>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</si>
  <si>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</si>
  <si>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</si>
  <si>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</si>
  <si>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</si>
  <si>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</si>
  <si>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</si>
  <si>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</si>
  <si>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</si>
  <si>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</si>
  <si>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</si>
  <si>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</si>
  <si>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</si>
  <si>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</si>
  <si>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</si>
  <si>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</si>
  <si>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</si>
  <si>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</si>
  <si>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</si>
  <si>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</si>
  <si>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</si>
  <si>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</si>
  <si>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</si>
  <si>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</si>
  <si>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</si>
  <si>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</si>
  <si>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</si>
  <si>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</si>
  <si>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</si>
  <si>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</si>
  <si>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</si>
  <si>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</si>
  <si>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</si>
  <si>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</si>
  <si>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</si>
  <si>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</si>
  <si>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</si>
  <si>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</si>
  <si>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</si>
  <si>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</si>
  <si>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</si>
  <si>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</si>
  <si>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</si>
  <si>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</si>
  <si>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</si>
  <si>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</si>
  <si>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</si>
  <si>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</si>
  <si>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</si>
  <si>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</si>
  <si>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</si>
  <si>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</si>
  <si>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</si>
  <si>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</si>
  <si>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</si>
  <si>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</si>
  <si>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</si>
  <si>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</si>
  <si>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</si>
  <si>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</si>
  <si>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</si>
  <si>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</si>
  <si>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</si>
  <si>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</si>
  <si>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</si>
  <si>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</si>
  <si>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</si>
  <si>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</si>
  <si>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</si>
  <si>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</si>
  <si>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</si>
  <si>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</si>
  <si>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</si>
  <si>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</si>
  <si>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</si>
  <si>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</si>
  <si>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</si>
  <si>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</si>
  <si>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</si>
  <si>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</si>
  <si>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</si>
  <si>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</si>
  <si>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</si>
  <si>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</si>
  <si>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</si>
  <si>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</si>
  <si>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</si>
  <si>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</si>
  <si>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</si>
  <si>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</si>
  <si>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</si>
  <si>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</si>
  <si>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</si>
  <si>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</si>
  <si>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</si>
  <si>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</si>
  <si>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</si>
  <si>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</si>
  <si>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</si>
  <si>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</si>
  <si>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</si>
  <si>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</si>
  <si>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</si>
  <si>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</si>
  <si>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</si>
  <si>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</si>
  <si>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</si>
  <si>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</si>
  <si>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</si>
  <si>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</si>
  <si>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</si>
  <si>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</si>
  <si>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</si>
  <si>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</si>
  <si>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</si>
  <si>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</si>
  <si>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</si>
  <si>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</si>
  <si>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</si>
  <si>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</si>
  <si>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</si>
  <si>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</si>
  <si>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</si>
  <si>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</si>
  <si>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</si>
  <si>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</si>
  <si>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</si>
  <si>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</si>
  <si>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</si>
  <si>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</si>
  <si>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</si>
  <si>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</si>
  <si>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</si>
  <si>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</si>
  <si>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</si>
  <si>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</si>
  <si>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</si>
  <si>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</si>
  <si>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</si>
  <si>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</si>
  <si>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</si>
  <si>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</si>
  <si>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</si>
  <si>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</si>
  <si>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</si>
  <si>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</si>
  <si>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</si>
  <si>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</si>
  <si>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</si>
  <si>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</si>
  <si>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</si>
  <si>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</si>
  <si>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</si>
  <si>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</si>
  <si>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</si>
  <si>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</si>
  <si>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</si>
  <si>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</si>
  <si>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</si>
  <si>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</si>
  <si>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</si>
  <si>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</si>
  <si>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</si>
  <si>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</si>
  <si>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</si>
  <si>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</si>
  <si>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</si>
  <si>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</si>
  <si>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</si>
  <si>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</si>
  <si>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</si>
  <si>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</si>
  <si>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</si>
  <si>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</si>
  <si>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</si>
  <si>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</si>
  <si>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</si>
  <si>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</si>
  <si>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</si>
  <si>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</si>
  <si>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</si>
  <si>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</si>
  <si>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</si>
  <si>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</si>
  <si>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</si>
  <si>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</si>
  <si>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</si>
  <si>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</si>
  <si>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</si>
  <si>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</si>
  <si>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</si>
  <si>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</si>
  <si>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</si>
  <si>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</si>
  <si>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</si>
  <si>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</si>
  <si>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</si>
  <si>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"ТРАНССТРОЙ АМ" АД</t>
  </si>
  <si>
    <t>неконсолидиран</t>
  </si>
  <si>
    <t>Себестойностен метод</t>
  </si>
  <si>
    <t xml:space="preserve">Вид на отчета: неконсолидиран </t>
  </si>
  <si>
    <t xml:space="preserve">Съставител:                                                Ръководител:                        </t>
  </si>
  <si>
    <t>01.01.2013 г. - 30.06.2013 г.</t>
  </si>
  <si>
    <t>Дата на съставяне: 20.07.2013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</si>
</sst>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44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42" fillId="9" borderId="0" applyNumberFormat="0" applyBorder="0" applyAlignment="0" applyProtection="0"/>
    <xf numFmtId="0" fontId="42" fillId="3" borderId="0" applyNumberFormat="0" applyBorder="0" applyAlignment="0" applyProtection="0"/>
    <xf numFmtId="0" fontId="42" fillId="7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3" borderId="0" applyNumberFormat="0" applyBorder="0" applyAlignment="0" applyProtection="0"/>
    <xf numFmtId="0" fontId="32" fillId="14" borderId="0" applyNumberFormat="0" applyBorder="0" applyAlignment="0" applyProtection="0"/>
    <xf numFmtId="0" fontId="36" fillId="15" borderId="1" applyNumberFormat="0" applyAlignment="0" applyProtection="0"/>
    <xf numFmtId="0" fontId="38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15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17" borderId="10" xfId="63" applyNumberFormat="1" applyFont="1" applyFill="1" applyBorder="1" applyAlignment="1" applyProtection="1">
      <alignment vertical="center"/>
      <protection locked="0"/>
    </xf>
    <xf numFmtId="1" fontId="12" fillId="7" borderId="10" xfId="63" applyNumberFormat="1" applyFont="1" applyFill="1" applyBorder="1" applyAlignment="1" applyProtection="1">
      <alignment vertical="center"/>
      <protection locked="0"/>
    </xf>
    <xf numFmtId="1" fontId="12" fillId="18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17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17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18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7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18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7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15" borderId="14" xfId="59" applyNumberFormat="1" applyFont="1" applyFill="1" applyBorder="1" applyAlignment="1" applyProtection="1">
      <alignment horizontal="left" vertical="center" wrapText="1"/>
      <protection/>
    </xf>
    <xf numFmtId="1" fontId="12" fillId="15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56" applyNumberFormat="1" applyFont="1" applyFill="1" applyBorder="1" applyAlignment="1" applyProtection="1">
      <alignment horizontal="right"/>
      <protection locked="0"/>
    </xf>
    <xf numFmtId="1" fontId="12" fillId="18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17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1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17" borderId="12" xfId="61" applyNumberFormat="1" applyFont="1" applyFill="1" applyBorder="1" applyAlignment="1" applyProtection="1">
      <alignment vertical="top" wrapText="1"/>
      <protection locked="0"/>
    </xf>
    <xf numFmtId="1" fontId="9" fillId="17" borderId="17" xfId="61" applyNumberFormat="1" applyFont="1" applyFill="1" applyBorder="1" applyAlignment="1" applyProtection="1">
      <alignment vertical="top" wrapText="1"/>
      <protection locked="0"/>
    </xf>
    <xf numFmtId="1" fontId="9" fillId="18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7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18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15" borderId="13" xfId="64" applyFont="1" applyFill="1" applyBorder="1" applyAlignment="1">
      <alignment horizontal="centerContinuous" vertical="center" wrapText="1"/>
      <protection/>
    </xf>
    <xf numFmtId="0" fontId="11" fillId="15" borderId="11" xfId="64" applyFont="1" applyFill="1" applyBorder="1" applyAlignment="1">
      <alignment horizontal="centerContinuous" vertical="center" wrapText="1"/>
      <protection/>
    </xf>
    <xf numFmtId="1" fontId="12" fillId="15" borderId="12" xfId="64" applyNumberFormat="1" applyFont="1" applyFill="1" applyBorder="1" applyAlignment="1" applyProtection="1">
      <alignment vertical="center"/>
      <protection locked="0"/>
    </xf>
    <xf numFmtId="1" fontId="12" fillId="15" borderId="14" xfId="64" applyNumberFormat="1" applyFont="1" applyFill="1" applyBorder="1" applyAlignment="1" applyProtection="1">
      <alignment vertical="center"/>
      <protection locked="0"/>
    </xf>
    <xf numFmtId="1" fontId="12" fillId="15" borderId="16" xfId="64" applyNumberFormat="1" applyFont="1" applyFill="1" applyBorder="1" applyAlignment="1" applyProtection="1">
      <alignment vertical="center"/>
      <protection locked="0"/>
    </xf>
    <xf numFmtId="1" fontId="12" fillId="17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17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17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15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15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25" fillId="19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19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19" borderId="10" xfId="61" applyNumberFormat="1" applyFont="1" applyFill="1" applyBorder="1" applyAlignment="1" applyProtection="1">
      <alignment vertical="top"/>
      <protection/>
    </xf>
    <xf numFmtId="0" fontId="25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2" borderId="17" xfId="61" applyNumberFormat="1" applyFont="1" applyFill="1" applyBorder="1" applyAlignment="1" applyProtection="1">
      <alignment vertical="top" wrapText="1"/>
      <protection locked="0"/>
    </xf>
    <xf numFmtId="1" fontId="9" fillId="2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15" borderId="10" xfId="59" applyNumberFormat="1" applyFont="1" applyFill="1" applyBorder="1" applyAlignment="1" applyProtection="1">
      <alignment vertical="justify" wrapText="1"/>
      <protection/>
    </xf>
    <xf numFmtId="0" fontId="12" fillId="15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15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15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7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19" borderId="10" xfId="61" applyFont="1" applyFill="1" applyBorder="1" applyAlignment="1" applyProtection="1">
      <alignment horizontal="left" vertical="top" wrapText="1"/>
      <protection/>
    </xf>
    <xf numFmtId="1" fontId="24" fillId="19" borderId="10" xfId="61" applyNumberFormat="1" applyFont="1" applyFill="1" applyBorder="1" applyAlignment="1" applyProtection="1">
      <alignment vertical="top" wrapText="1"/>
      <protection/>
    </xf>
    <xf numFmtId="0" fontId="24" fillId="19" borderId="37" xfId="61" applyFont="1" applyFill="1" applyBorder="1" applyAlignment="1" applyProtection="1">
      <alignment horizontal="left" vertical="top" wrapText="1"/>
      <protection/>
    </xf>
    <xf numFmtId="0" fontId="24" fillId="19" borderId="29" xfId="61" applyFont="1" applyFill="1" applyBorder="1" applyAlignment="1" applyProtection="1">
      <alignment vertical="top" wrapText="1"/>
      <protection/>
    </xf>
    <xf numFmtId="0" fontId="24" fillId="19" borderId="38" xfId="61" applyFont="1" applyFill="1" applyBorder="1" applyAlignment="1" applyProtection="1">
      <alignment vertical="top" wrapText="1"/>
      <protection/>
    </xf>
    <xf numFmtId="49" fontId="24" fillId="19" borderId="36" xfId="61" applyNumberFormat="1" applyFont="1" applyFill="1" applyBorder="1" applyAlignment="1" applyProtection="1">
      <alignment vertical="center" wrapText="1"/>
      <protection/>
    </xf>
    <xf numFmtId="0" fontId="24" fillId="19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17" borderId="10" xfId="59" applyNumberFormat="1" applyFont="1" applyFill="1" applyBorder="1" applyAlignment="1" applyProtection="1">
      <alignment vertical="center"/>
      <protection locked="0"/>
    </xf>
    <xf numFmtId="1" fontId="12" fillId="17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7" borderId="10" xfId="59" applyNumberFormat="1" applyFont="1" applyFill="1" applyBorder="1" applyAlignment="1" applyProtection="1">
      <alignment vertical="center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4" fillId="0" borderId="0" xfId="59" applyFont="1" applyAlignment="1" applyProtection="1">
      <alignment horizontal="left"/>
      <protection locked="0"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0" zoomScaleNormal="80" zoomScalePageLayoutView="0" workbookViewId="0" topLeftCell="A64">
      <selection activeCell="A99" sqref="A99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5">
        <v>831553170</v>
      </c>
    </row>
    <row r="4" spans="1:8" ht="28.5">
      <c r="A4" s="204" t="s">
        <v>3</v>
      </c>
      <c r="B4" s="583"/>
      <c r="C4" s="583"/>
      <c r="D4" s="584"/>
      <c r="E4" s="576" t="s">
        <v>862</v>
      </c>
      <c r="F4" s="224" t="s">
        <v>4</v>
      </c>
      <c r="G4" s="225"/>
      <c r="H4" s="595">
        <v>334</v>
      </c>
    </row>
    <row r="5" spans="1:8" ht="15">
      <c r="A5" s="204" t="s">
        <v>5</v>
      </c>
      <c r="B5" s="268"/>
      <c r="C5" s="268"/>
      <c r="D5" s="268"/>
      <c r="E5" s="596" t="s">
        <v>866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1520</v>
      </c>
      <c r="D11" s="205">
        <v>1520</v>
      </c>
      <c r="E11" s="293" t="s">
        <v>22</v>
      </c>
      <c r="F11" s="298" t="s">
        <v>23</v>
      </c>
      <c r="G11" s="206">
        <v>55</v>
      </c>
      <c r="H11" s="206">
        <v>55</v>
      </c>
    </row>
    <row r="12" spans="1:8" ht="15">
      <c r="A12" s="291" t="s">
        <v>24</v>
      </c>
      <c r="B12" s="297" t="s">
        <v>25</v>
      </c>
      <c r="C12" s="205">
        <v>1700</v>
      </c>
      <c r="D12" s="205">
        <v>1741</v>
      </c>
      <c r="E12" s="293" t="s">
        <v>26</v>
      </c>
      <c r="F12" s="298" t="s">
        <v>27</v>
      </c>
      <c r="G12" s="207">
        <v>55</v>
      </c>
      <c r="H12" s="207">
        <v>55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61</v>
      </c>
      <c r="D14" s="205">
        <v>64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1</v>
      </c>
      <c r="D15" s="205">
        <v>3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10</v>
      </c>
      <c r="D16" s="205">
        <v>12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0</v>
      </c>
      <c r="D17" s="205">
        <v>0</v>
      </c>
      <c r="E17" s="299" t="s">
        <v>46</v>
      </c>
      <c r="F17" s="301" t="s">
        <v>47</v>
      </c>
      <c r="G17" s="208">
        <f>G11+G14+G15+G16</f>
        <v>55</v>
      </c>
      <c r="H17" s="208">
        <f>H11+H14+H15+H16</f>
        <v>55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3292</v>
      </c>
      <c r="D19" s="209">
        <f>SUM(D11:D18)</f>
        <v>3340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3357</v>
      </c>
      <c r="H20" s="212">
        <v>3357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8</v>
      </c>
      <c r="H21" s="210">
        <f>SUM(H22:H24)</f>
        <v>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8</v>
      </c>
      <c r="H22" s="206">
        <v>8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3365</v>
      </c>
      <c r="H25" s="208">
        <f>H19+H20+H21</f>
        <v>3365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-561</v>
      </c>
      <c r="H27" s="208">
        <f>SUM(H28:H30)</f>
        <v>-376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-561</v>
      </c>
      <c r="H29" s="391">
        <v>-376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-94</v>
      </c>
      <c r="H32" s="391">
        <v>-185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-655</v>
      </c>
      <c r="H33" s="208">
        <f>H27+H31+H32</f>
        <v>-561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2765</v>
      </c>
      <c r="H36" s="208">
        <f>H25+H17+H33</f>
        <v>2859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127</v>
      </c>
      <c r="H48" s="206">
        <v>127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127</v>
      </c>
      <c r="H49" s="208">
        <f>SUM(H43:H48)</f>
        <v>127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3292</v>
      </c>
      <c r="D55" s="209">
        <f>D19+D20+D21+D27+D32+D45+D51+D53+D54</f>
        <v>3340</v>
      </c>
      <c r="E55" s="293" t="s">
        <v>172</v>
      </c>
      <c r="F55" s="317" t="s">
        <v>173</v>
      </c>
      <c r="G55" s="208">
        <f>G49+G51+G52+G53+G54</f>
        <v>127</v>
      </c>
      <c r="H55" s="208">
        <f>H49+H51+H52+H53+H54</f>
        <v>127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2</v>
      </c>
      <c r="D58" s="205">
        <v>2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328</v>
      </c>
      <c r="H61" s="208">
        <f>SUM(H62:H68)</f>
        <v>310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2</v>
      </c>
      <c r="D64" s="209">
        <f>SUM(D58:D63)</f>
        <v>2</v>
      </c>
      <c r="E64" s="293" t="s">
        <v>200</v>
      </c>
      <c r="F64" s="298" t="s">
        <v>201</v>
      </c>
      <c r="G64" s="206">
        <v>218</v>
      </c>
      <c r="H64" s="206">
        <v>173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39</v>
      </c>
      <c r="H66" s="206">
        <v>48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3</v>
      </c>
      <c r="H67" s="206">
        <v>3</v>
      </c>
    </row>
    <row r="68" spans="1:8" ht="15">
      <c r="A68" s="291" t="s">
        <v>211</v>
      </c>
      <c r="B68" s="297" t="s">
        <v>212</v>
      </c>
      <c r="C68" s="205">
        <v>17</v>
      </c>
      <c r="D68" s="205">
        <v>55</v>
      </c>
      <c r="E68" s="293" t="s">
        <v>213</v>
      </c>
      <c r="F68" s="298" t="s">
        <v>214</v>
      </c>
      <c r="G68" s="206">
        <v>68</v>
      </c>
      <c r="H68" s="206">
        <v>86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99</v>
      </c>
      <c r="H69" s="206">
        <v>107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427</v>
      </c>
      <c r="H71" s="215">
        <f>H59+H60+H61+H69+H70</f>
        <v>417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6</v>
      </c>
      <c r="D74" s="205">
        <v>5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23</v>
      </c>
      <c r="D75" s="209">
        <f>SUM(D67:D74)</f>
        <v>60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427</v>
      </c>
      <c r="H79" s="216">
        <f>H71+H74+H75+H76</f>
        <v>417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</v>
      </c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</v>
      </c>
      <c r="D88" s="205">
        <v>1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2</v>
      </c>
      <c r="D91" s="209">
        <f>SUM(D87:D90)</f>
        <v>1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27</v>
      </c>
      <c r="D93" s="209">
        <f>D64+D75+D84+D91+D92</f>
        <v>63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3319</v>
      </c>
      <c r="D94" s="218">
        <f>D93+D55</f>
        <v>3403</v>
      </c>
      <c r="E94" s="558" t="s">
        <v>270</v>
      </c>
      <c r="F94" s="345" t="s">
        <v>271</v>
      </c>
      <c r="G94" s="219">
        <f>G36+G39+G55+G79</f>
        <v>3319</v>
      </c>
      <c r="H94" s="219">
        <f>H36+H39+H55+H79</f>
        <v>3403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 t="s">
        <v>863</v>
      </c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867</v>
      </c>
      <c r="B98" s="539"/>
      <c r="C98" s="604" t="s">
        <v>865</v>
      </c>
      <c r="D98" s="604"/>
      <c r="E98" s="604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4"/>
      <c r="D100" s="605"/>
      <c r="E100" s="605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87:D90 C58:D63 C79:D83 C67:D74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03937007874015748" top="0.3937007874015748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="90" zoomScaleNormal="90" zoomScalePageLayoutView="0" workbookViewId="0" topLeftCell="A7">
      <selection activeCell="A1" sqref="A1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"ТРАНССТРОЙ АМ" АД</v>
      </c>
      <c r="F2" s="608" t="s">
        <v>2</v>
      </c>
      <c r="G2" s="608"/>
      <c r="H2" s="353">
        <f>'справка №1-БАЛАНС'!H3</f>
        <v>831553170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334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01.01.2013 г. - 30.06.2013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1</v>
      </c>
      <c r="D9" s="79"/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101</v>
      </c>
      <c r="D10" s="79">
        <v>42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48</v>
      </c>
      <c r="D11" s="79">
        <v>48</v>
      </c>
      <c r="E11" s="366" t="s">
        <v>291</v>
      </c>
      <c r="F11" s="365" t="s">
        <v>292</v>
      </c>
      <c r="G11" s="87">
        <v>148</v>
      </c>
      <c r="H11" s="87">
        <v>142</v>
      </c>
    </row>
    <row r="12" spans="1:8" ht="12">
      <c r="A12" s="363" t="s">
        <v>293</v>
      </c>
      <c r="B12" s="364" t="s">
        <v>294</v>
      </c>
      <c r="C12" s="79">
        <v>80</v>
      </c>
      <c r="D12" s="79">
        <v>87</v>
      </c>
      <c r="E12" s="366" t="s">
        <v>78</v>
      </c>
      <c r="F12" s="365" t="s">
        <v>295</v>
      </c>
      <c r="G12" s="87"/>
      <c r="H12" s="87"/>
    </row>
    <row r="13" spans="1:18" ht="12">
      <c r="A13" s="363" t="s">
        <v>296</v>
      </c>
      <c r="B13" s="364" t="s">
        <v>297</v>
      </c>
      <c r="C13" s="79">
        <v>12</v>
      </c>
      <c r="D13" s="79">
        <v>13</v>
      </c>
      <c r="E13" s="367" t="s">
        <v>51</v>
      </c>
      <c r="F13" s="368" t="s">
        <v>298</v>
      </c>
      <c r="G13" s="88">
        <f>SUM(G9:G12)</f>
        <v>148</v>
      </c>
      <c r="H13" s="88">
        <f>SUM(H9:H12)</f>
        <v>142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/>
      <c r="D16" s="80">
        <v>1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242</v>
      </c>
      <c r="D19" s="82">
        <f>SUM(D9:D15)+D16</f>
        <v>191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242</v>
      </c>
      <c r="D28" s="83">
        <f>D26+D19</f>
        <v>191</v>
      </c>
      <c r="E28" s="174" t="s">
        <v>337</v>
      </c>
      <c r="F28" s="370" t="s">
        <v>338</v>
      </c>
      <c r="G28" s="88">
        <f>G13+G15+G24</f>
        <v>148</v>
      </c>
      <c r="H28" s="88">
        <f>H13+H15+H24</f>
        <v>142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94</v>
      </c>
      <c r="H30" s="90">
        <f>IF((D28-H28)&gt;0,D28-H28,0)</f>
        <v>49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242</v>
      </c>
      <c r="D33" s="82">
        <f>D28+D31+D32</f>
        <v>191</v>
      </c>
      <c r="E33" s="174" t="s">
        <v>351</v>
      </c>
      <c r="F33" s="370" t="s">
        <v>352</v>
      </c>
      <c r="G33" s="90">
        <f>G32+G31+G28</f>
        <v>148</v>
      </c>
      <c r="H33" s="90">
        <f>H32+H31+H28</f>
        <v>142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94</v>
      </c>
      <c r="H34" s="88">
        <f>IF((D33-H33)&gt;0,D33-H33,0)</f>
        <v>49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94</v>
      </c>
      <c r="H39" s="91">
        <f>IF(H34&gt;0,IF(D35+H34&lt;0,0,D35+H34),IF(D34-D35&lt;0,D35-D34,0))</f>
        <v>49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94</v>
      </c>
      <c r="H41" s="85">
        <f>IF(D39=0,IF(H39-H40&gt;0,H39-H40+D40,0),IF(D39-D40&lt;0,D40-D39+H40,0))</f>
        <v>49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242</v>
      </c>
      <c r="D42" s="86">
        <f>D33+D35+D39</f>
        <v>191</v>
      </c>
      <c r="E42" s="177" t="s">
        <v>378</v>
      </c>
      <c r="F42" s="178" t="s">
        <v>379</v>
      </c>
      <c r="G42" s="90">
        <f>G39+G33</f>
        <v>242</v>
      </c>
      <c r="H42" s="90">
        <f>H39+H33</f>
        <v>191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6"/>
      <c r="E44" s="606"/>
      <c r="F44" s="606"/>
      <c r="G44" s="606"/>
      <c r="H44" s="606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7"/>
      <c r="E46" s="607"/>
      <c r="F46" s="607"/>
      <c r="G46" s="607"/>
      <c r="H46" s="607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7874015748031497" bottom="0.5905511811023623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"ТРАНССТРОЙ АМ" АД</v>
      </c>
      <c r="C4" s="397" t="s">
        <v>2</v>
      </c>
      <c r="D4" s="353">
        <f>'справка №1-БАЛАНС'!H3</f>
        <v>831553170</v>
      </c>
      <c r="E4" s="401"/>
      <c r="F4" s="401"/>
      <c r="G4" s="182"/>
      <c r="H4" s="182"/>
      <c r="I4" s="182"/>
      <c r="J4" s="182"/>
    </row>
    <row r="5" spans="1:10" ht="15">
      <c r="A5" s="533" t="s">
        <v>864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334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01.01.2013 г. - 30.06.2013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180</v>
      </c>
      <c r="D10" s="92">
        <v>147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-58</v>
      </c>
      <c r="D11" s="92">
        <v>-64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-100</v>
      </c>
      <c r="D13" s="92">
        <v>-80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-21</v>
      </c>
      <c r="D19" s="92">
        <v>-3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1</v>
      </c>
      <c r="D20" s="93">
        <f>SUM(D10:D19)</f>
        <v>0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1</v>
      </c>
      <c r="D43" s="93">
        <f>D42+D32+D20</f>
        <v>0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2</v>
      </c>
      <c r="D44" s="184">
        <v>2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3</v>
      </c>
      <c r="D45" s="93">
        <f>D44+D43</f>
        <v>2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2</v>
      </c>
      <c r="D46" s="94">
        <v>2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tr">
        <f>'справка №1-БАЛАНС'!A98</f>
        <v>Дата на съставяне: 20.07.2013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09"/>
      <c r="D50" s="60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781</v>
      </c>
      <c r="C52" s="609"/>
      <c r="D52" s="60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35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showZeros="0" zoomScalePageLayoutView="0" workbookViewId="0" topLeftCell="A1">
      <selection activeCell="H11" sqref="H11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2" t="str">
        <f>'справка №1-БАЛАНС'!E3</f>
        <v>"ТРАНССТРОЙ АМ" АД</v>
      </c>
      <c r="D3" s="613"/>
      <c r="E3" s="613"/>
      <c r="F3" s="613"/>
      <c r="G3" s="613"/>
      <c r="H3" s="574"/>
      <c r="I3" s="574"/>
      <c r="J3" s="2"/>
      <c r="K3" s="573" t="s">
        <v>2</v>
      </c>
      <c r="L3" s="573"/>
      <c r="M3" s="592">
        <f>'справка №1-БАЛАНС'!H3</f>
        <v>831553170</v>
      </c>
      <c r="N3" s="3"/>
    </row>
    <row r="4" spans="1:15" s="5" customFormat="1" ht="13.5" customHeight="1">
      <c r="A4" s="6" t="s">
        <v>460</v>
      </c>
      <c r="B4" s="574"/>
      <c r="C4" s="612" t="str">
        <f>'справка №1-БАЛАНС'!E4</f>
        <v>неконсолидиран</v>
      </c>
      <c r="D4" s="612"/>
      <c r="E4" s="614"/>
      <c r="F4" s="612"/>
      <c r="G4" s="612"/>
      <c r="H4" s="533"/>
      <c r="I4" s="533"/>
      <c r="J4" s="594"/>
      <c r="K4" s="582" t="s">
        <v>4</v>
      </c>
      <c r="L4" s="582"/>
      <c r="M4" s="593">
        <f>'справка №1-БАЛАНС'!H4</f>
        <v>334</v>
      </c>
      <c r="N4" s="7"/>
      <c r="O4" s="8"/>
    </row>
    <row r="5" spans="1:14" s="5" customFormat="1" ht="12.75" customHeight="1">
      <c r="A5" s="6" t="s">
        <v>5</v>
      </c>
      <c r="B5" s="572"/>
      <c r="C5" s="612" t="str">
        <f>'справка №1-БАЛАНС'!E5</f>
        <v>01.01.2013 г. - 30.06.2013 г.</v>
      </c>
      <c r="D5" s="613"/>
      <c r="E5" s="613"/>
      <c r="F5" s="613"/>
      <c r="G5" s="613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55</v>
      </c>
      <c r="D11" s="96">
        <f>'справка №1-БАЛАНС'!H19</f>
        <v>0</v>
      </c>
      <c r="E11" s="96">
        <f>'справка №1-БАЛАНС'!H20</f>
        <v>3357</v>
      </c>
      <c r="F11" s="96">
        <f>'справка №1-БАЛАНС'!H22</f>
        <v>8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-561</v>
      </c>
      <c r="K11" s="98"/>
      <c r="L11" s="424">
        <f>SUM(C11:K11)</f>
        <v>2859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55</v>
      </c>
      <c r="D15" s="99">
        <f aca="true" t="shared" si="2" ref="D15:M15">D11+D12</f>
        <v>0</v>
      </c>
      <c r="E15" s="99">
        <f t="shared" si="2"/>
        <v>3357</v>
      </c>
      <c r="F15" s="99">
        <f t="shared" si="2"/>
        <v>8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-561</v>
      </c>
      <c r="K15" s="99">
        <f t="shared" si="2"/>
        <v>0</v>
      </c>
      <c r="L15" s="424">
        <f t="shared" si="1"/>
        <v>2859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-94</v>
      </c>
      <c r="K16" s="98"/>
      <c r="L16" s="424">
        <f t="shared" si="1"/>
        <v>-94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55</v>
      </c>
      <c r="D29" s="97">
        <f aca="true" t="shared" si="6" ref="D29:M29">D17+D20+D21+D24+D28+D27+D15+D16</f>
        <v>0</v>
      </c>
      <c r="E29" s="97">
        <f t="shared" si="6"/>
        <v>3357</v>
      </c>
      <c r="F29" s="97">
        <f t="shared" si="6"/>
        <v>8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-655</v>
      </c>
      <c r="K29" s="97">
        <f t="shared" si="6"/>
        <v>0</v>
      </c>
      <c r="L29" s="424">
        <f t="shared" si="1"/>
        <v>2765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55</v>
      </c>
      <c r="D32" s="97">
        <f t="shared" si="7"/>
        <v>0</v>
      </c>
      <c r="E32" s="97">
        <f t="shared" si="7"/>
        <v>3357</v>
      </c>
      <c r="F32" s="97">
        <f t="shared" si="7"/>
        <v>8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-655</v>
      </c>
      <c r="K32" s="97">
        <f t="shared" si="7"/>
        <v>0</v>
      </c>
      <c r="L32" s="424">
        <f t="shared" si="1"/>
        <v>2765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/>
      <c r="B35" s="37"/>
      <c r="C35" s="24"/>
      <c r="D35" s="611" t="s">
        <v>521</v>
      </c>
      <c r="E35" s="611"/>
      <c r="F35" s="611"/>
      <c r="G35" s="611"/>
      <c r="H35" s="611"/>
      <c r="I35" s="611"/>
      <c r="J35" s="24" t="s">
        <v>857</v>
      </c>
      <c r="K35" s="24"/>
      <c r="L35" s="611"/>
      <c r="M35" s="611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7874015748031497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Zeros="0" zoomScalePageLayoutView="0" workbookViewId="0" topLeftCell="C5">
      <selection activeCell="L12" sqref="L12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0" t="s">
        <v>383</v>
      </c>
      <c r="B2" s="621"/>
      <c r="C2" s="585"/>
      <c r="D2" s="585"/>
      <c r="E2" s="612" t="str">
        <f>'справка №1-БАЛАНС'!E3</f>
        <v>"ТРАНССТРОЙ АМ" АД</v>
      </c>
      <c r="F2" s="622"/>
      <c r="G2" s="622"/>
      <c r="H2" s="585"/>
      <c r="I2" s="441"/>
      <c r="J2" s="441"/>
      <c r="K2" s="441"/>
      <c r="L2" s="441"/>
      <c r="M2" s="615" t="s">
        <v>2</v>
      </c>
      <c r="N2" s="616"/>
      <c r="O2" s="616"/>
      <c r="P2" s="617">
        <f>'справка №1-БАЛАНС'!H3</f>
        <v>831553170</v>
      </c>
      <c r="Q2" s="617"/>
      <c r="R2" s="353"/>
    </row>
    <row r="3" spans="1:18" ht="15">
      <c r="A3" s="620" t="s">
        <v>5</v>
      </c>
      <c r="B3" s="621"/>
      <c r="C3" s="586"/>
      <c r="D3" s="586"/>
      <c r="E3" s="612" t="str">
        <f>'справка №1-БАЛАНС'!E5</f>
        <v>01.01.2013 г. - 30.06.2013 г.</v>
      </c>
      <c r="F3" s="623"/>
      <c r="G3" s="623"/>
      <c r="H3" s="443"/>
      <c r="I3" s="443"/>
      <c r="J3" s="443"/>
      <c r="K3" s="443"/>
      <c r="L3" s="443"/>
      <c r="M3" s="618" t="s">
        <v>4</v>
      </c>
      <c r="N3" s="618"/>
      <c r="O3" s="577"/>
      <c r="P3" s="619">
        <f>'справка №1-БАЛАНС'!H4</f>
        <v>334</v>
      </c>
      <c r="Q3" s="619"/>
      <c r="R3" s="354"/>
    </row>
    <row r="4" spans="1:18" ht="12.75">
      <c r="A4" s="436" t="s">
        <v>523</v>
      </c>
      <c r="B4" s="442"/>
      <c r="C4" s="442"/>
      <c r="D4" s="443"/>
      <c r="E4" s="624"/>
      <c r="F4" s="625"/>
      <c r="G4" s="625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26" t="s">
        <v>463</v>
      </c>
      <c r="B5" s="627"/>
      <c r="C5" s="599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02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02" t="s">
        <v>529</v>
      </c>
      <c r="R5" s="602" t="s">
        <v>530</v>
      </c>
    </row>
    <row r="6" spans="1:18" s="44" customFormat="1" ht="48">
      <c r="A6" s="628"/>
      <c r="B6" s="629"/>
      <c r="C6" s="600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03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03"/>
      <c r="R6" s="603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1520</v>
      </c>
      <c r="E9" s="243"/>
      <c r="F9" s="243"/>
      <c r="G9" s="113">
        <f>D9+E9-F9</f>
        <v>1520</v>
      </c>
      <c r="H9" s="103"/>
      <c r="I9" s="103"/>
      <c r="J9" s="113">
        <f>G9+H9-I9</f>
        <v>1520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1520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2069</v>
      </c>
      <c r="E10" s="243"/>
      <c r="F10" s="243"/>
      <c r="G10" s="113">
        <f aca="true" t="shared" si="2" ref="G10:G39">D10+E10-F10</f>
        <v>2069</v>
      </c>
      <c r="H10" s="103"/>
      <c r="I10" s="103"/>
      <c r="J10" s="113">
        <f aca="true" t="shared" si="3" ref="J10:J39">G10+H10-I10</f>
        <v>2069</v>
      </c>
      <c r="K10" s="103">
        <v>328</v>
      </c>
      <c r="L10" s="103">
        <v>41</v>
      </c>
      <c r="M10" s="103"/>
      <c r="N10" s="113">
        <f aca="true" t="shared" si="4" ref="N10:N39">K10+L10-M10</f>
        <v>369</v>
      </c>
      <c r="O10" s="103"/>
      <c r="P10" s="103"/>
      <c r="Q10" s="113">
        <f t="shared" si="0"/>
        <v>369</v>
      </c>
      <c r="R10" s="113">
        <f t="shared" si="1"/>
        <v>1700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17</v>
      </c>
      <c r="E11" s="243"/>
      <c r="F11" s="243"/>
      <c r="G11" s="113">
        <f t="shared" si="2"/>
        <v>17</v>
      </c>
      <c r="H11" s="103"/>
      <c r="I11" s="103"/>
      <c r="J11" s="113">
        <f t="shared" si="3"/>
        <v>17</v>
      </c>
      <c r="K11" s="103">
        <v>17</v>
      </c>
      <c r="L11" s="103"/>
      <c r="M11" s="103"/>
      <c r="N11" s="113">
        <f t="shared" si="4"/>
        <v>17</v>
      </c>
      <c r="O11" s="103"/>
      <c r="P11" s="103"/>
      <c r="Q11" s="113">
        <f t="shared" si="0"/>
        <v>17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176</v>
      </c>
      <c r="E12" s="243"/>
      <c r="F12" s="243"/>
      <c r="G12" s="113">
        <f t="shared" si="2"/>
        <v>176</v>
      </c>
      <c r="H12" s="103"/>
      <c r="I12" s="103"/>
      <c r="J12" s="113">
        <f t="shared" si="3"/>
        <v>176</v>
      </c>
      <c r="K12" s="103">
        <v>112</v>
      </c>
      <c r="L12" s="103">
        <v>3</v>
      </c>
      <c r="M12" s="103"/>
      <c r="N12" s="113">
        <f t="shared" si="4"/>
        <v>115</v>
      </c>
      <c r="O12" s="103"/>
      <c r="P12" s="103"/>
      <c r="Q12" s="113">
        <f t="shared" si="0"/>
        <v>115</v>
      </c>
      <c r="R12" s="113">
        <f t="shared" si="1"/>
        <v>61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76</v>
      </c>
      <c r="E13" s="243"/>
      <c r="F13" s="243"/>
      <c r="G13" s="113">
        <f t="shared" si="2"/>
        <v>76</v>
      </c>
      <c r="H13" s="103"/>
      <c r="I13" s="103"/>
      <c r="J13" s="113">
        <f t="shared" si="3"/>
        <v>76</v>
      </c>
      <c r="K13" s="103">
        <v>73</v>
      </c>
      <c r="L13" s="103">
        <v>2</v>
      </c>
      <c r="M13" s="103"/>
      <c r="N13" s="113">
        <f t="shared" si="4"/>
        <v>75</v>
      </c>
      <c r="O13" s="103"/>
      <c r="P13" s="103"/>
      <c r="Q13" s="113">
        <f t="shared" si="0"/>
        <v>75</v>
      </c>
      <c r="R13" s="113">
        <f t="shared" si="1"/>
        <v>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39</v>
      </c>
      <c r="E14" s="243"/>
      <c r="F14" s="243"/>
      <c r="G14" s="113">
        <f t="shared" si="2"/>
        <v>39</v>
      </c>
      <c r="H14" s="103"/>
      <c r="I14" s="103"/>
      <c r="J14" s="113">
        <f t="shared" si="3"/>
        <v>39</v>
      </c>
      <c r="K14" s="103">
        <v>27</v>
      </c>
      <c r="L14" s="103">
        <v>2</v>
      </c>
      <c r="M14" s="103"/>
      <c r="N14" s="113">
        <f t="shared" si="4"/>
        <v>29</v>
      </c>
      <c r="O14" s="103"/>
      <c r="P14" s="103"/>
      <c r="Q14" s="113">
        <f t="shared" si="0"/>
        <v>29</v>
      </c>
      <c r="R14" s="113">
        <f t="shared" si="1"/>
        <v>10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>
        <v>32</v>
      </c>
      <c r="E16" s="243"/>
      <c r="F16" s="243"/>
      <c r="G16" s="113">
        <f t="shared" si="2"/>
        <v>32</v>
      </c>
      <c r="H16" s="103"/>
      <c r="I16" s="103"/>
      <c r="J16" s="113">
        <f t="shared" si="3"/>
        <v>32</v>
      </c>
      <c r="K16" s="103">
        <v>32</v>
      </c>
      <c r="L16" s="103"/>
      <c r="M16" s="103"/>
      <c r="N16" s="113">
        <f t="shared" si="4"/>
        <v>32</v>
      </c>
      <c r="O16" s="103"/>
      <c r="P16" s="103"/>
      <c r="Q16" s="113">
        <f aca="true" t="shared" si="5" ref="Q16:Q25">N16+O16-P16</f>
        <v>32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3929</v>
      </c>
      <c r="E17" s="248">
        <f>SUM(E9:E16)</f>
        <v>0</v>
      </c>
      <c r="F17" s="248">
        <f>SUM(F9:F16)</f>
        <v>0</v>
      </c>
      <c r="G17" s="113">
        <f t="shared" si="2"/>
        <v>3929</v>
      </c>
      <c r="H17" s="114">
        <f>SUM(H9:H16)</f>
        <v>0</v>
      </c>
      <c r="I17" s="114">
        <f>SUM(I9:I16)</f>
        <v>0</v>
      </c>
      <c r="J17" s="113">
        <f t="shared" si="3"/>
        <v>3929</v>
      </c>
      <c r="K17" s="114">
        <f>SUM(K9:K16)</f>
        <v>589</v>
      </c>
      <c r="L17" s="114">
        <f>SUM(L9:L16)</f>
        <v>48</v>
      </c>
      <c r="M17" s="114">
        <f>SUM(M9:M16)</f>
        <v>0</v>
      </c>
      <c r="N17" s="113">
        <f t="shared" si="4"/>
        <v>637</v>
      </c>
      <c r="O17" s="114">
        <f>SUM(O9:O16)</f>
        <v>0</v>
      </c>
      <c r="P17" s="114">
        <f>SUM(P9:P16)</f>
        <v>0</v>
      </c>
      <c r="Q17" s="113">
        <f t="shared" si="5"/>
        <v>637</v>
      </c>
      <c r="R17" s="113">
        <f t="shared" si="6"/>
        <v>3292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1</v>
      </c>
      <c r="E22" s="243"/>
      <c r="F22" s="243"/>
      <c r="G22" s="113">
        <f t="shared" si="2"/>
        <v>1</v>
      </c>
      <c r="H22" s="103"/>
      <c r="I22" s="103"/>
      <c r="J22" s="113">
        <f t="shared" si="3"/>
        <v>1</v>
      </c>
      <c r="K22" s="103">
        <v>1</v>
      </c>
      <c r="L22" s="103"/>
      <c r="M22" s="103"/>
      <c r="N22" s="113">
        <f t="shared" si="4"/>
        <v>1</v>
      </c>
      <c r="O22" s="103"/>
      <c r="P22" s="103"/>
      <c r="Q22" s="113">
        <f t="shared" si="5"/>
        <v>1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1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1</v>
      </c>
      <c r="H25" s="104">
        <f t="shared" si="7"/>
        <v>0</v>
      </c>
      <c r="I25" s="104">
        <f t="shared" si="7"/>
        <v>0</v>
      </c>
      <c r="J25" s="105">
        <f t="shared" si="3"/>
        <v>1</v>
      </c>
      <c r="K25" s="104">
        <f t="shared" si="7"/>
        <v>1</v>
      </c>
      <c r="L25" s="104">
        <f t="shared" si="7"/>
        <v>0</v>
      </c>
      <c r="M25" s="104">
        <f t="shared" si="7"/>
        <v>0</v>
      </c>
      <c r="N25" s="105">
        <f t="shared" si="4"/>
        <v>1</v>
      </c>
      <c r="O25" s="104">
        <f t="shared" si="7"/>
        <v>0</v>
      </c>
      <c r="P25" s="104">
        <f t="shared" si="7"/>
        <v>0</v>
      </c>
      <c r="Q25" s="105">
        <f t="shared" si="5"/>
        <v>1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3930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3930</v>
      </c>
      <c r="H40" s="547">
        <f t="shared" si="13"/>
        <v>0</v>
      </c>
      <c r="I40" s="547">
        <f t="shared" si="13"/>
        <v>0</v>
      </c>
      <c r="J40" s="547">
        <f t="shared" si="13"/>
        <v>3930</v>
      </c>
      <c r="K40" s="547">
        <f t="shared" si="13"/>
        <v>590</v>
      </c>
      <c r="L40" s="547">
        <f t="shared" si="13"/>
        <v>48</v>
      </c>
      <c r="M40" s="547">
        <f t="shared" si="13"/>
        <v>0</v>
      </c>
      <c r="N40" s="547">
        <f t="shared" si="13"/>
        <v>638</v>
      </c>
      <c r="O40" s="547">
        <f t="shared" si="13"/>
        <v>0</v>
      </c>
      <c r="P40" s="547">
        <f t="shared" si="13"/>
        <v>0</v>
      </c>
      <c r="Q40" s="547">
        <f t="shared" si="13"/>
        <v>638</v>
      </c>
      <c r="R40" s="547">
        <f t="shared" si="13"/>
        <v>3292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tr">
        <f>'справка №1-БАЛАНС'!A98</f>
        <v>Дата на съставяне: 20.07.2013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01"/>
      <c r="L44" s="601"/>
      <c r="M44" s="601"/>
      <c r="N44" s="601"/>
      <c r="O44" s="616" t="s">
        <v>781</v>
      </c>
      <c r="P44" s="621"/>
      <c r="Q44" s="621"/>
      <c r="R44" s="621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O44:R44"/>
    <mergeCell ref="Q5:Q6"/>
    <mergeCell ref="R5:R6"/>
    <mergeCell ref="J5:J6"/>
    <mergeCell ref="E4:G4"/>
    <mergeCell ref="A5:B6"/>
    <mergeCell ref="C5:C6"/>
    <mergeCell ref="K44:N44"/>
    <mergeCell ref="A2:B2"/>
    <mergeCell ref="A3:B3"/>
    <mergeCell ref="E2:G2"/>
    <mergeCell ref="E3:G3"/>
    <mergeCell ref="M2:O2"/>
    <mergeCell ref="P2:Q2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5511811023622047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showZeros="0" zoomScalePageLayoutView="0" workbookViewId="0" topLeftCell="A1">
      <selection activeCell="D8" sqref="D8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"ТРАНССТРОЙ АМ" АД</v>
      </c>
      <c r="B3" s="633"/>
      <c r="C3" s="353" t="s">
        <v>2</v>
      </c>
      <c r="E3" s="353">
        <f>'справка №1-БАЛАНС'!H3</f>
        <v>831553170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01.01.2013 г. - 30.06.2013 г.</v>
      </c>
      <c r="B4" s="634"/>
      <c r="C4" s="354" t="s">
        <v>4</v>
      </c>
      <c r="D4" s="354"/>
      <c r="E4" s="353">
        <f>'справка №1-БАЛАНС'!H4</f>
        <v>334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23</v>
      </c>
      <c r="D28" s="153">
        <v>23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5</v>
      </c>
      <c r="D33" s="150">
        <f>SUM(D34:D37)</f>
        <v>5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>
        <v>4</v>
      </c>
      <c r="D34" s="153">
        <v>4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>
        <v>1</v>
      </c>
      <c r="D37" s="153">
        <v>1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2</v>
      </c>
      <c r="D38" s="150">
        <f>SUM(D39:D42)</f>
        <v>2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>
        <v>2</v>
      </c>
      <c r="D42" s="153">
        <v>2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30</v>
      </c>
      <c r="D43" s="149">
        <f>D24+D28+D29+D31+D30+D32+D33+D38</f>
        <v>30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30</v>
      </c>
      <c r="D44" s="148">
        <f>D43+D21+D19+D9</f>
        <v>30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0</v>
      </c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>
        <v>127</v>
      </c>
      <c r="D68" s="153"/>
      <c r="E68" s="165">
        <f t="shared" si="1"/>
        <v>127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317</v>
      </c>
      <c r="D85" s="149">
        <f>SUM(D86:D90)+D94</f>
        <v>317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187</v>
      </c>
      <c r="D87" s="153">
        <v>187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46</v>
      </c>
      <c r="D89" s="153">
        <v>46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80</v>
      </c>
      <c r="D90" s="148">
        <f>SUM(D91:D93)</f>
        <v>80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80</v>
      </c>
      <c r="D93" s="153">
        <v>80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4</v>
      </c>
      <c r="D94" s="153">
        <v>4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103</v>
      </c>
      <c r="D95" s="153">
        <v>103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420</v>
      </c>
      <c r="D96" s="149">
        <f>D85+D80+D75+D71+D95</f>
        <v>420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547</v>
      </c>
      <c r="D97" s="149">
        <f>D96+D68+D66</f>
        <v>420</v>
      </c>
      <c r="E97" s="149">
        <f>E96+E68+E66</f>
        <v>127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tr">
        <f>'справка №1-БАЛАНС'!A98</f>
        <v>Дата на съставяне: 20.07.2013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598" t="s">
        <v>781</v>
      </c>
      <c r="D111" s="598"/>
      <c r="E111" s="598"/>
      <c r="F111" s="598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03937007874015748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Zeros="0"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2" t="str">
        <f>'справка №1-БАЛАНС'!E3</f>
        <v>"ТРАНССТРОЙ АМ" АД</v>
      </c>
      <c r="D4" s="623"/>
      <c r="E4" s="623"/>
      <c r="F4" s="578"/>
      <c r="G4" s="580" t="s">
        <v>2</v>
      </c>
      <c r="H4" s="580"/>
      <c r="I4" s="589">
        <f>'справка №1-БАЛАНС'!H3</f>
        <v>831553170</v>
      </c>
    </row>
    <row r="5" spans="1:9" ht="15">
      <c r="A5" s="522" t="s">
        <v>5</v>
      </c>
      <c r="B5" s="579"/>
      <c r="C5" s="612" t="str">
        <f>'справка №1-БАЛАНС'!E5</f>
        <v>01.01.2013 г. - 30.06.2013 г.</v>
      </c>
      <c r="D5" s="637"/>
      <c r="E5" s="637"/>
      <c r="F5" s="579"/>
      <c r="G5" s="354" t="s">
        <v>4</v>
      </c>
      <c r="H5" s="581"/>
      <c r="I5" s="588">
        <f>'справка №1-БАЛАНС'!H4</f>
        <v>334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tr">
        <f>'справка №1-БАЛАНС'!A98</f>
        <v>Дата на съставяне: 20.07.2013</v>
      </c>
      <c r="B30" s="636"/>
      <c r="C30" s="636"/>
      <c r="D30" s="568" t="s">
        <v>819</v>
      </c>
      <c r="E30" s="635"/>
      <c r="F30" s="635"/>
      <c r="G30" s="635"/>
      <c r="H30" s="519" t="s">
        <v>781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2" t="str">
        <f>'справка №1-БАЛАНС'!E3</f>
        <v>"ТРАНССТРОЙ АМ" АД</v>
      </c>
      <c r="C5" s="622"/>
      <c r="D5" s="587"/>
      <c r="E5" s="353" t="s">
        <v>2</v>
      </c>
      <c r="F5" s="590">
        <f>'справка №1-БАЛАНС'!H3</f>
        <v>831553170</v>
      </c>
    </row>
    <row r="6" spans="1:13" ht="15" customHeight="1">
      <c r="A6" s="54" t="s">
        <v>822</v>
      </c>
      <c r="B6" s="612" t="str">
        <f>'справка №1-БАЛАНС'!E5</f>
        <v>01.01.2013 г. - 30.06.2013 г.</v>
      </c>
      <c r="C6" s="637"/>
      <c r="D6" s="55"/>
      <c r="E6" s="354" t="s">
        <v>4</v>
      </c>
      <c r="F6" s="591">
        <f>'справка №1-БАЛАНС'!H4</f>
        <v>334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4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tr">
        <f>'справка №1-БАЛАНС'!A98</f>
        <v>Дата на съставяне: 20.07.2013</v>
      </c>
      <c r="B151" s="561"/>
      <c r="C151" s="638" t="s">
        <v>849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Zornitsa Pavlova</cp:lastModifiedBy>
  <cp:lastPrinted>2010-01-27T14:22:27Z</cp:lastPrinted>
  <dcterms:created xsi:type="dcterms:W3CDTF">2000-06-29T12:02:40Z</dcterms:created>
  <dcterms:modified xsi:type="dcterms:W3CDTF">2013-07-20T13:21:35Z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