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<sst xmlns="http://schemas.openxmlformats.org/spreadsheetml/2006/main" count="1074" uniqueCount="908">
  <si>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</si>
  <si>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</si>
  <si>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</si>
  <si>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</si>
  <si>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</si>
  <si>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</si>
  <si>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</si>
  <si>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</si>
  <si>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</si>
  <si>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</si>
  <si>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</si>
  <si>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</si>
  <si>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</si>
  <si>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</si>
  <si>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</si>
  <si>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</si>
  <si>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</si>
  <si>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</si>
  <si>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</si>
  <si>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</si>
  <si>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</si>
  <si>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</si>
  <si>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</si>
  <si>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</si>
  <si>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</si>
  <si>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</si>
  <si>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</si>
  <si>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</si>
  <si>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</si>
  <si>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</si>
  <si>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</si>
  <si>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</si>
  <si>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</si>
  <si>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</si>
  <si>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</si>
  <si>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</si>
  <si>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</si>
  <si>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</si>
  <si>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</si>
  <si>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</si>
  <si>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</si>
  <si>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</si>
  <si>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</si>
  <si>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</si>
  <si>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</si>
  <si>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</si>
  <si>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</si>
  <si>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</si>
  <si>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</si>
  <si>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</si>
  <si>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</si>
  <si>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</si>
  <si>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</si>
  <si>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</si>
  <si>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</si>
  <si>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</si>
  <si>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</si>
  <si>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</si>
  <si>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</si>
  <si>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</si>
  <si>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</si>
  <si>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</si>
  <si>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</si>
  <si>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</si>
  <si>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</si>
  <si>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</si>
  <si>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</si>
  <si>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</si>
  <si>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</si>
  <si>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</si>
  <si>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</si>
  <si>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</si>
  <si>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</si>
  <si>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</si>
  <si>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</si>
  <si>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</si>
  <si>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</si>
  <si>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</si>
  <si>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</si>
  <si>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</si>
  <si>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</si>
  <si>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</si>
  <si>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</si>
  <si>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</si>
  <si>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</si>
  <si>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</si>
  <si>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</si>
  <si>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</si>
  <si>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</si>
  <si>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</si>
  <si>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</si>
  <si>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</si>
  <si>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</si>
  <si>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</si>
  <si>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</si>
  <si>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</si>
  <si>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</si>
  <si>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</si>
  <si>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</si>
  <si>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</si>
  <si>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</si>
  <si>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</si>
  <si>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</si>
  <si>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</si>
  <si>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</si>
  <si>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</si>
  <si>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</si>
  <si>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</si>
  <si>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</si>
  <si>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</si>
  <si>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</si>
  <si>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</si>
  <si>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</si>
  <si>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</si>
  <si>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</si>
  <si>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</si>
  <si>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</si>
  <si>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</si>
  <si>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</si>
  <si>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</si>
  <si>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</si>
  <si>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</si>
  <si>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</si>
  <si>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</si>
  <si>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</si>
  <si>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</si>
  <si>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</si>
  <si>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</si>
  <si>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</si>
  <si>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</si>
  <si>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</si>
  <si>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</si>
  <si>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</si>
  <si>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</si>
  <si>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</si>
  <si>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</si>
  <si>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</si>
  <si>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</si>
  <si>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</si>
  <si>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</si>
  <si>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</si>
  <si>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</si>
  <si>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</si>
  <si>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</si>
  <si>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</si>
  <si>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</si>
  <si>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</si>
  <si>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</si>
  <si>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</si>
  <si>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</si>
  <si>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</si>
  <si>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</si>
  <si>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</si>
  <si>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</si>
  <si>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</si>
  <si>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</si>
  <si>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</si>
  <si>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</si>
  <si>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</si>
  <si>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</si>
  <si>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</si>
  <si>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</si>
  <si>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</si>
  <si>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</si>
  <si>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</si>
  <si>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</si>
  <si>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</si>
  <si>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</si>
  <si>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</si>
  <si>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</si>
  <si>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</si>
  <si>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</si>
  <si>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</si>
  <si>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</si>
  <si>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</si>
  <si>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</si>
  <si>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</si>
  <si>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</si>
  <si>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</si>
  <si>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</si>
  <si>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</si>
  <si>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</si>
  <si>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</si>
  <si>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</si>
  <si>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</si>
  <si>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</si>
  <si>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</si>
  <si>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</si>
  <si>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</si>
  <si>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</si>
  <si>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</si>
  <si>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</si>
  <si>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</si>
  <si>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</si>
  <si>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</si>
  <si>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</si>
  <si>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</si>
  <si>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</si>
  <si>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</si>
  <si>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</si>
  <si>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</si>
  <si>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</si>
  <si>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</si>
  <si>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</si>
  <si>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</si>
  <si>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</si>
  <si>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</si>
  <si>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</si>
  <si>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</si>
  <si>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</si>
  <si>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</si>
  <si>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</si>
  <si>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</si>
  <si>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</si>
  <si>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</si>
  <si>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</si>
  <si>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</si>
  <si>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</si>
  <si>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</si>
  <si>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</si>
  <si>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</si>
  <si>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</si>
  <si>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</si>
  <si>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</si>
  <si>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</si>
  <si>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</si>
  <si>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</si>
  <si>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</si>
  <si>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</si>
  <si>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</si>
  <si>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</si>
  <si>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</si>
  <si>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</si>
  <si>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</si>
  <si>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</si>
  <si>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</si>
  <si>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</si>
  <si>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</si>
  <si>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</si>
  <si>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</si>
  <si>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</si>
  <si>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</si>
  <si>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</si>
  <si>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</si>
  <si>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</si>
  <si>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</si>
  <si>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</si>
  <si>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</si>
  <si>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</si>
  <si>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</si>
  <si>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</si>
  <si>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</si>
  <si>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</si>
  <si>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</si>
  <si>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</si>
  <si>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</si>
  <si>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</si>
  <si>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</si>
  <si>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</si>
  <si>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</si>
  <si>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</si>
  <si>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</si>
  <si>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</si>
  <si>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</si>
  <si>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</si>
  <si>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</si>
  <si>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</si>
  <si>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</si>
  <si>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</si>
  <si>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</si>
  <si>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</si>
  <si>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</si>
  <si>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</si>
  <si>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</si>
  <si>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</si>
  <si>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</si>
  <si>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</si>
  <si>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</si>
  <si>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</si>
  <si>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</si>
  <si>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</si>
  <si>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</si>
  <si>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</si>
  <si>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</si>
  <si>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</si>
  <si>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</si>
  <si>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</si>
  <si>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</si>
  <si>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</si>
  <si>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</si>
  <si>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</si>
  <si>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</si>
  <si>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</si>
  <si>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</si>
  <si>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</si>
  <si>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</si>
  <si>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</si>
  <si>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</si>
  <si>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</si>
  <si>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</si>
  <si>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</si>
  <si>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</si>
  <si>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</si>
  <si>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</si>
  <si>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</si>
  <si>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</si>
  <si>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</si>
  <si>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</si>
  <si>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</si>
  <si>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</si>
  <si>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</si>
  <si>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</si>
  <si>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</si>
  <si>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</si>
  <si>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</si>
  <si>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</si>
  <si>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</si>
  <si>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</si>
  <si>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</si>
  <si>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</si>
  <si>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</si>
  <si>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</si>
  <si>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</si>
  <si>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</si>
  <si>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</si>
  <si>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</si>
  <si>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</si>
  <si>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</si>
  <si>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</si>
  <si>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</si>
  <si>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</si>
  <si>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</si>
  <si>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</si>
  <si>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</si>
  <si>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</si>
  <si>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</si>
  <si>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</si>
  <si>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</si>
  <si>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</si>
  <si>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</si>
  <si>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</si>
  <si>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</si>
  <si>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</si>
  <si>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</si>
  <si>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</si>
  <si>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</si>
  <si>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</si>
  <si>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</si>
  <si>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</si>
  <si>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</si>
  <si>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</si>
  <si>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</si>
  <si>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</si>
  <si>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</si>
  <si>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</si>
  <si>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</si>
  <si>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</si>
  <si>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</si>
  <si>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</si>
  <si>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</si>
  <si>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</si>
  <si>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</si>
  <si>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</si>
  <si>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</si>
  <si>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</si>
  <si>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</si>
  <si>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</si>
  <si>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</si>
  <si>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</si>
  <si>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</si>
  <si>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</si>
  <si>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</si>
  <si>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</si>
  <si>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</si>
  <si>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</si>
  <si>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</si>
  <si>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</si>
  <si>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</si>
  <si>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</si>
  <si>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</si>
  <si>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</si>
  <si>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</si>
  <si>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</si>
  <si>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</si>
  <si>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</si>
  <si>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</si>
  <si>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</si>
  <si>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</si>
  <si>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</si>
  <si>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</si>
  <si>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</si>
  <si>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</si>
  <si>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</si>
  <si>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</si>
  <si>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</si>
  <si>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</si>
  <si>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</si>
  <si>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</si>
  <si>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</si>
  <si>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</si>
  <si>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</si>
  <si>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</si>
  <si>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</si>
  <si>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</si>
  <si>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</si>
  <si>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</si>
  <si>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</si>
  <si>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</si>
  <si>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</si>
  <si>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</si>
  <si>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</si>
  <si>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</si>
  <si>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</si>
  <si>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</si>
  <si>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</si>
  <si>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</si>
  <si>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</si>
  <si>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</si>
  <si>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</si>
  <si>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</si>
  <si>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</si>
  <si>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</si>
  <si>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</si>
  <si>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</si>
  <si>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</si>
  <si>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</si>
  <si>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</si>
  <si>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</si>
  <si>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</si>
  <si>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</si>
  <si>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</si>
  <si>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</si>
  <si>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</si>
  <si>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</si>
  <si>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</si>
  <si>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</si>
  <si>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</si>
  <si>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</si>
  <si>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</si>
  <si>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</si>
  <si>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</si>
  <si>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</si>
  <si>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</si>
  <si>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</si>
  <si>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</si>
  <si>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</si>
  <si>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</si>
  <si>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</si>
  <si>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</si>
  <si>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</si>
  <si>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</si>
  <si>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</si>
  <si>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</si>
  <si>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</si>
  <si>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</si>
  <si>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</si>
  <si>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</si>
  <si>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</si>
  <si>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</si>
  <si>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</si>
  <si>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</si>
  <si>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</si>
  <si>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</si>
  <si>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</si>
  <si>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</si>
  <si>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</si>
  <si>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</si>
  <si>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</si>
  <si>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</si>
  <si>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</si>
  <si>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</si>
  <si>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</si>
  <si>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</si>
  <si>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</si>
  <si>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</si>
  <si>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</si>
  <si>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</si>
  <si>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</si>
  <si>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</si>
  <si>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</si>
  <si>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</si>
  <si>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</si>
  <si>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</si>
  <si>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</si>
  <si>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</si>
  <si>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</si>
  <si>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</si>
  <si>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</si>
  <si>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</si>
  <si>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</si>
  <si>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</si>
  <si>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</si>
  <si>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</si>
  <si>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</si>
  <si>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</si>
  <si>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</si>
  <si>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</si>
  <si>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</si>
  <si>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</si>
  <si>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</si>
  <si>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</si>
  <si>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</si>
  <si>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</si>
  <si>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</si>
  <si>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</si>
  <si>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</si>
  <si>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</si>
  <si>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</si>
  <si>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</si>
  <si>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</si>
  <si>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</si>
  <si>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</si>
  <si>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</si>
  <si>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</si>
  <si>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</si>
  <si>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</si>
  <si>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</si>
  <si>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</si>
  <si>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</si>
  <si>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</si>
  <si>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</si>
  <si>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</si>
  <si>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</si>
  <si>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</si>
  <si>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</si>
  <si>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</si>
  <si>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</si>
  <si>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</si>
  <si>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</si>
  <si>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</si>
  <si>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</si>
  <si>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</si>
  <si>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</si>
  <si>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</si>
  <si>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</si>
  <si>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</si>
  <si>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</si>
  <si>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</si>
  <si>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</si>
  <si>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</si>
  <si>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</si>
  <si>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</si>
  <si>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</si>
  <si>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</si>
  <si>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</si>
  <si>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</si>
  <si>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</si>
  <si>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</si>
  <si>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</si>
  <si>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</si>
  <si>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</si>
  <si>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</si>
  <si>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</si>
  <si>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</si>
  <si>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</si>
  <si>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</si>
  <si>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</si>
  <si>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</si>
  <si>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</si>
  <si>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</si>
  <si>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</si>
  <si>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</si>
  <si>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</si>
  <si>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</si>
  <si>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</si>
  <si>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</si>
  <si>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</si>
  <si>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</si>
  <si>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</si>
  <si>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</si>
  <si>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</si>
  <si>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</si>
  <si>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</si>
  <si>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</si>
  <si>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</si>
  <si>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</si>
  <si>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</si>
  <si>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</si>
  <si>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</si>
  <si>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</si>
  <si>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</si>
  <si>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</si>
  <si>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</si>
  <si>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</si>
  <si>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</si>
  <si>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</si>
  <si>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</si>
  <si>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</si>
  <si>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</si>
  <si>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</si>
  <si>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</si>
  <si>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</si>
  <si>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</si>
  <si>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</si>
  <si>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</si>
  <si>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</si>
  <si>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</si>
  <si>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</si>
  <si>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</si>
  <si>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</si>
  <si>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</si>
  <si>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</si>
  <si>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</si>
  <si>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</si>
  <si>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</si>
  <si>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</si>
  <si>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</si>
  <si>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</si>
  <si>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</si>
  <si>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</si>
  <si>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</si>
  <si>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</si>
  <si>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</si>
  <si>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</si>
  <si>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</si>
  <si>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</si>
  <si>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</si>
  <si>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</si>
  <si>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</si>
  <si>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</si>
  <si>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</si>
  <si>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</si>
  <si>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</si>
  <si>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</si>
  <si>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</si>
  <si>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</si>
  <si>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</si>
  <si>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</si>
  <si>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</si>
  <si>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</si>
  <si>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</si>
  <si>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</si>
  <si>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</si>
  <si>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</si>
  <si>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</si>
  <si>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</si>
  <si>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</si>
  <si>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</si>
  <si>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</si>
  <si>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</si>
  <si>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</si>
  <si>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</si>
  <si>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</si>
  <si>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</si>
  <si>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</si>
  <si>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</si>
  <si>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</si>
  <si>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</si>
  <si>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</si>
  <si>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</si>
  <si>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</si>
  <si>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</si>
  <si>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</si>
  <si>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</si>
  <si>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</si>
  <si>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</si>
  <si>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</si>
  <si>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</si>
  <si>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</si>
  <si>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</si>
  <si>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</si>
  <si>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</si>
  <si>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</si>
  <si>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</si>
  <si>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</si>
  <si>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</si>
  <si>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</si>
  <si>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</si>
  <si>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</si>
  <si>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</si>
  <si>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</si>
  <si>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</si>
  <si>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</si>
  <si>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</si>
  <si>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</si>
  <si>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</si>
  <si>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</si>
  <si>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</si>
  <si>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</si>
  <si>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</si>
  <si>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</si>
  <si>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</si>
  <si>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</si>
  <si>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</si>
  <si>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</si>
  <si>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</si>
  <si>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</si>
  <si>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</si>
  <si>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</si>
  <si>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</si>
  <si>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</si>
  <si>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</si>
  <si>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</si>
  <si>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</si>
  <si>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</si>
  <si>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</si>
  <si>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</si>
  <si>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</si>
  <si>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</si>
  <si>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</si>
  <si>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</si>
  <si>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</si>
  <si>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</si>
  <si>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</si>
  <si>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</si>
  <si>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</si>
  <si>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</si>
  <si>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</si>
  <si>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</si>
  <si>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</si>
  <si>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</si>
  <si>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</si>
  <si>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</si>
  <si>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</si>
  <si>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</si>
  <si>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</si>
  <si>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</si>
  <si>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</si>
  <si>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</si>
  <si>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</si>
  <si>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</si>
  <si>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</si>
  <si>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</si>
  <si>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</si>
  <si>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</si>
  <si>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</si>
  <si>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</si>
  <si>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</si>
  <si>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</si>
  <si>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</si>
  <si>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</si>
  <si>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</si>
  <si>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</si>
  <si>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</si>
  <si>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</si>
  <si>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</si>
  <si>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</si>
  <si>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</si>
  <si>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</si>
  <si>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</si>
  <si>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</si>
  <si>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</si>
  <si>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</si>
  <si>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</si>
  <si>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</si>
  <si>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</si>
  <si>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</si>
  <si>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</si>
  <si>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</si>
  <si>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</si>
  <si>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</si>
  <si>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</si>
  <si>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</si>
  <si>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</si>
  <si>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</si>
  <si>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</si>
  <si>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</si>
  <si>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</si>
  <si>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</si>
  <si>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</si>
  <si>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</si>
  <si>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</si>
  <si>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</si>
  <si>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</si>
  <si>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</si>
  <si>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</si>
  <si>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</si>
  <si>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</si>
  <si>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</si>
  <si>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</si>
  <si>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</si>
  <si>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</si>
  <si>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</si>
  <si>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</si>
  <si>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</si>
  <si>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</si>
  <si>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</si>
  <si>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</si>
  <si>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</si>
  <si>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</si>
  <si>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</si>
  <si>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</si>
  <si>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</si>
  <si>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</si>
  <si>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</si>
  <si>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</si>
  <si>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</si>
  <si>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</si>
  <si>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</si>
  <si>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</si>
  <si>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</si>
  <si>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</si>
  <si>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</si>
  <si>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</si>
  <si>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</si>
  <si>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</si>
  <si>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</si>
  <si>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</si>
  <si>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</si>
  <si>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</si>
  <si>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</si>
  <si>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</si>
  <si>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</si>
  <si>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</si>
  <si>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</si>
  <si>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</si>
  <si>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</si>
  <si>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</si>
  <si>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</si>
  <si>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</si>
  <si>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</si>
  <si>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</si>
  <si>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</si>
  <si>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</si>
  <si>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</si>
  <si>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</si>
  <si>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</si>
  <si>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</si>
  <si>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</si>
  <si>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</si>
  <si>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</si>
  <si>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</si>
  <si>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</si>
  <si>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</si>
  <si>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</si>
  <si>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</si>
  <si>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</si>
  <si>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</si>
  <si>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</si>
  <si>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</si>
  <si>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</si>
  <si>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</si>
  <si>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</si>
  <si>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</si>
  <si>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</si>
  <si>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</si>
  <si>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</si>
  <si>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</si>
  <si>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</si>
  <si>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</si>
  <si>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</si>
  <si>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</si>
  <si>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</si>
  <si>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</si>
  <si>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</si>
  <si>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</si>
  <si>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</si>
  <si>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</si>
  <si>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</si>
  <si>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</si>
  <si>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</si>
  <si>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</si>
  <si>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</si>
  <si>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</si>
  <si>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</si>
  <si>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</si>
  <si>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</si>
  <si>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</si>
  <si>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</si>
  <si>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</si>
  <si>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</si>
  <si>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</si>
  <si>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</si>
  <si>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</si>
  <si>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</si>
  <si>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</si>
  <si>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</si>
  <si>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</si>
  <si>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</si>
  <si>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</si>
  <si>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</si>
  <si>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</si>
  <si>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</si>
  <si>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</si>
  <si>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</si>
  <si>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Бялата лагуна ЕАД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</si>
  <si>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</si>
  <si>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</si>
  <si>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</si>
  <si>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</si>
  <si>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</si>
  <si>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</si>
  <si>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</si>
  <si>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</si>
  <si>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 МЦ Медика Албена  ЕАД</t>
  </si>
  <si>
    <t>7. Диализен център  ЕООД</t>
  </si>
  <si>
    <t>8.Тихия кът АД</t>
  </si>
  <si>
    <t>9. Екоплод ООД</t>
  </si>
  <si>
    <t>3.Визит АД Румъния</t>
  </si>
  <si>
    <t>Вид на отчета: консолидиран междинен</t>
  </si>
  <si>
    <t>10.Интерскай АД</t>
  </si>
  <si>
    <t>1.Албена Автотранс</t>
  </si>
  <si>
    <t>2.Здравно Учреждение Медика-Албена</t>
  </si>
  <si>
    <t>1. Албенаинвест Холдинг</t>
  </si>
  <si>
    <t>2. ЗПАД България</t>
  </si>
  <si>
    <t>5. Други</t>
  </si>
  <si>
    <t>11.Актив сип ООД</t>
  </si>
  <si>
    <t>6.Албена Тур ЕАД</t>
  </si>
  <si>
    <t>Отчетен период: 31.03.2011 г.</t>
  </si>
  <si>
    <t>Отчетен период:   31.03.2011 г.</t>
  </si>
  <si>
    <t>Отчетен период:  31.03.2011 г.</t>
  </si>
  <si>
    <t>25.05.2011  г.</t>
  </si>
  <si>
    <t xml:space="preserve">                Дата  на съставяне: 25.05.2011 г.</t>
  </si>
  <si>
    <t xml:space="preserve">Отчетен период: 31.03.2011 г. </t>
  </si>
  <si>
    <t xml:space="preserve">Дата на съставяне:  21.05.2011                  </t>
  </si>
  <si>
    <t>Дата на съставяне: 25.05.2011 г.</t>
  </si>
  <si>
    <r>
      <t xml:space="preserve">Отчетен период:    31.03.2011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</si>
  <si>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25</t>
    </r>
    <r>
      <rPr>
        <sz val="10"/>
        <rFont val="Times New Roman"/>
        <family val="1"/>
      </rPr>
      <t>.05.2011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</si>
</sst>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01" sqref="A101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3" t="s">
        <v>889</v>
      </c>
      <c r="B4" s="614"/>
      <c r="C4" s="614"/>
      <c r="D4" s="614"/>
      <c r="E4" s="296"/>
      <c r="F4" s="241" t="s">
        <v>2</v>
      </c>
      <c r="G4" s="242"/>
      <c r="H4" s="243">
        <v>462</v>
      </c>
    </row>
    <row r="5" spans="1:8" ht="15">
      <c r="A5" s="221" t="s">
        <v>898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60168</v>
      </c>
      <c r="D11" s="222">
        <v>60168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286057</v>
      </c>
      <c r="D12" s="222">
        <v>287775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8856</v>
      </c>
      <c r="D13" s="222">
        <v>9622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35005</v>
      </c>
      <c r="D14" s="222">
        <v>35624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1716</v>
      </c>
      <c r="D15" s="222">
        <v>1796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5979</v>
      </c>
      <c r="D16" s="222">
        <v>6771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21373</v>
      </c>
      <c r="D17" s="222">
        <v>18780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419154</v>
      </c>
      <c r="D19" s="226">
        <f>SUM(D11:D18)</f>
        <v>420536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10618</v>
      </c>
      <c r="D20" s="222">
        <v>10618</v>
      </c>
      <c r="E20" s="317" t="s">
        <v>54</v>
      </c>
      <c r="F20" s="322" t="s">
        <v>55</v>
      </c>
      <c r="G20" s="223">
        <v>83468</v>
      </c>
      <c r="H20" s="223">
        <v>83468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190732</v>
      </c>
      <c r="H21" s="227">
        <f>SUM(H22:H24)</f>
        <v>190784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488</v>
      </c>
      <c r="D24" s="222">
        <v>553</v>
      </c>
      <c r="E24" s="317" t="s">
        <v>69</v>
      </c>
      <c r="F24" s="322" t="s">
        <v>70</v>
      </c>
      <c r="G24" s="223">
        <v>190253</v>
      </c>
      <c r="H24" s="223">
        <v>190305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274200</v>
      </c>
      <c r="H25" s="225">
        <f>H19+H20+H21</f>
        <v>274252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1154</v>
      </c>
      <c r="D26" s="222">
        <v>1181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1642</v>
      </c>
      <c r="D27" s="226">
        <f>SUM(D23:D26)</f>
        <v>1734</v>
      </c>
      <c r="E27" s="333" t="s">
        <v>80</v>
      </c>
      <c r="F27" s="322" t="s">
        <v>81</v>
      </c>
      <c r="G27" s="225">
        <f>SUM(G28:G30)</f>
        <v>47275</v>
      </c>
      <c r="H27" s="225">
        <f>SUM(H28:H30)</f>
        <v>37403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47275</v>
      </c>
      <c r="H28" s="223">
        <v>37403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9872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>
        <v>-6603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40672</v>
      </c>
      <c r="H33" s="225">
        <f>H27+H31+H32</f>
        <v>47275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2125</v>
      </c>
      <c r="D34" s="226">
        <f>SUM(D35:D38)</f>
        <v>2125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317609</v>
      </c>
      <c r="H36" s="225">
        <f>H25+H17+H33</f>
        <v>324264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1035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6019</v>
      </c>
      <c r="H39" s="223">
        <v>6080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5775</v>
      </c>
      <c r="H43" s="223">
        <v>5775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86891</v>
      </c>
      <c r="H44" s="223">
        <v>86891</v>
      </c>
    </row>
    <row r="45" spans="1:15" ht="15">
      <c r="A45" s="315" t="s">
        <v>133</v>
      </c>
      <c r="B45" s="329" t="s">
        <v>134</v>
      </c>
      <c r="C45" s="226">
        <f>C34+C39+C44</f>
        <v>2125</v>
      </c>
      <c r="D45" s="226">
        <f>D34+D39+D44</f>
        <v>2125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1279</v>
      </c>
      <c r="H48" s="223">
        <v>1279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93945</v>
      </c>
      <c r="H49" s="225">
        <f>SUM(H43:H48)</f>
        <v>93945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2193</v>
      </c>
      <c r="D50" s="222">
        <v>1809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2193</v>
      </c>
      <c r="D51" s="226">
        <f>SUM(D47:D50)</f>
        <v>1809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14581</v>
      </c>
      <c r="H53" s="223">
        <v>14581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179</v>
      </c>
      <c r="H54" s="223">
        <v>179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453336</v>
      </c>
      <c r="D55" s="226">
        <f>D19+D20+D21+D27+D32+D45+D51+D53+D54</f>
        <v>454426</v>
      </c>
      <c r="E55" s="317" t="s">
        <v>169</v>
      </c>
      <c r="F55" s="341" t="s">
        <v>170</v>
      </c>
      <c r="G55" s="225">
        <f>G49+G51+G52+G53+G54</f>
        <v>108705</v>
      </c>
      <c r="H55" s="225">
        <f>H49+H51+H52+H53+H54</f>
        <v>108705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2226</v>
      </c>
      <c r="D58" s="222">
        <v>2089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315</v>
      </c>
      <c r="D59" s="222">
        <v>712</v>
      </c>
      <c r="E59" s="331" t="s">
        <v>178</v>
      </c>
      <c r="F59" s="322" t="s">
        <v>179</v>
      </c>
      <c r="G59" s="223">
        <v>19272</v>
      </c>
      <c r="H59" s="223">
        <v>23074</v>
      </c>
      <c r="M59" s="228"/>
    </row>
    <row r="60" spans="1:8" ht="15">
      <c r="A60" s="315" t="s">
        <v>180</v>
      </c>
      <c r="B60" s="321" t="s">
        <v>181</v>
      </c>
      <c r="C60" s="222">
        <v>961</v>
      </c>
      <c r="D60" s="222">
        <v>950</v>
      </c>
      <c r="E60" s="317" t="s">
        <v>182</v>
      </c>
      <c r="F60" s="322" t="s">
        <v>183</v>
      </c>
      <c r="G60" s="223">
        <v>1808</v>
      </c>
      <c r="H60" s="223">
        <v>1927</v>
      </c>
    </row>
    <row r="61" spans="1:18" ht="15">
      <c r="A61" s="315" t="s">
        <v>184</v>
      </c>
      <c r="B61" s="324" t="s">
        <v>185</v>
      </c>
      <c r="C61" s="222">
        <v>2084</v>
      </c>
      <c r="D61" s="222">
        <v>999</v>
      </c>
      <c r="E61" s="323" t="s">
        <v>186</v>
      </c>
      <c r="F61" s="352" t="s">
        <v>187</v>
      </c>
      <c r="G61" s="225">
        <f>SUM(G62:G68)</f>
        <v>16961</v>
      </c>
      <c r="H61" s="225">
        <f>SUM(H62:H68)</f>
        <v>11008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1505</v>
      </c>
      <c r="H62" s="223">
        <v>1885</v>
      </c>
    </row>
    <row r="63" spans="1:13" ht="15">
      <c r="A63" s="315" t="s">
        <v>192</v>
      </c>
      <c r="B63" s="321" t="s">
        <v>193</v>
      </c>
      <c r="C63" s="222">
        <v>210</v>
      </c>
      <c r="D63" s="222">
        <v>25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5796</v>
      </c>
      <c r="D64" s="226">
        <f>SUM(D58:D63)</f>
        <v>4775</v>
      </c>
      <c r="E64" s="317" t="s">
        <v>197</v>
      </c>
      <c r="F64" s="322" t="s">
        <v>198</v>
      </c>
      <c r="G64" s="223">
        <v>3658</v>
      </c>
      <c r="H64" s="223">
        <v>4617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10509</v>
      </c>
      <c r="H65" s="223">
        <v>3073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512</v>
      </c>
      <c r="H66" s="223">
        <v>608</v>
      </c>
    </row>
    <row r="67" spans="1:8" ht="15">
      <c r="A67" s="315" t="s">
        <v>204</v>
      </c>
      <c r="B67" s="321" t="s">
        <v>205</v>
      </c>
      <c r="C67" s="222">
        <v>40</v>
      </c>
      <c r="D67" s="222">
        <v>50</v>
      </c>
      <c r="E67" s="317" t="s">
        <v>206</v>
      </c>
      <c r="F67" s="322" t="s">
        <v>207</v>
      </c>
      <c r="G67" s="223">
        <v>227</v>
      </c>
      <c r="H67" s="223">
        <v>181</v>
      </c>
    </row>
    <row r="68" spans="1:8" ht="15">
      <c r="A68" s="315" t="s">
        <v>208</v>
      </c>
      <c r="B68" s="321" t="s">
        <v>209</v>
      </c>
      <c r="C68" s="222">
        <v>3875</v>
      </c>
      <c r="D68" s="222">
        <v>4824</v>
      </c>
      <c r="E68" s="317" t="s">
        <v>210</v>
      </c>
      <c r="F68" s="322" t="s">
        <v>211</v>
      </c>
      <c r="G68" s="223">
        <v>550</v>
      </c>
      <c r="H68" s="223">
        <v>644</v>
      </c>
    </row>
    <row r="69" spans="1:8" ht="15">
      <c r="A69" s="315" t="s">
        <v>212</v>
      </c>
      <c r="B69" s="321" t="s">
        <v>213</v>
      </c>
      <c r="C69" s="222">
        <v>2410</v>
      </c>
      <c r="D69" s="222">
        <v>1062</v>
      </c>
      <c r="E69" s="331" t="s">
        <v>75</v>
      </c>
      <c r="F69" s="322" t="s">
        <v>214</v>
      </c>
      <c r="G69" s="223">
        <v>1194</v>
      </c>
      <c r="H69" s="223">
        <v>648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806</v>
      </c>
      <c r="D71" s="222">
        <v>856</v>
      </c>
      <c r="E71" s="333" t="s">
        <v>43</v>
      </c>
      <c r="F71" s="353" t="s">
        <v>221</v>
      </c>
      <c r="G71" s="232">
        <f>G59+G60+G61+G69+G70</f>
        <v>39235</v>
      </c>
      <c r="H71" s="232">
        <f>H59+H60+H61+H69+H70</f>
        <v>36657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809</v>
      </c>
      <c r="D72" s="222">
        <v>772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1521</v>
      </c>
      <c r="D74" s="222">
        <v>2000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9461</v>
      </c>
      <c r="D75" s="226">
        <f>SUM(D67:D74)</f>
        <v>9564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>
        <v>224</v>
      </c>
      <c r="H76" s="223">
        <v>224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39459</v>
      </c>
      <c r="H79" s="233">
        <f>H71+H74+H75+H76</f>
        <v>36881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158</v>
      </c>
      <c r="D87" s="222">
        <v>112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3006</v>
      </c>
      <c r="D88" s="222">
        <v>7018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35</v>
      </c>
      <c r="D89" s="222">
        <v>35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3199</v>
      </c>
      <c r="D91" s="226">
        <f>SUM(D87:D90)</f>
        <v>7165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18456</v>
      </c>
      <c r="D93" s="226">
        <f>D64+D75+D84+D91+D92</f>
        <v>21504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471792</v>
      </c>
      <c r="D94" s="235">
        <f>D93+D55</f>
        <v>475930</v>
      </c>
      <c r="E94" s="370" t="s">
        <v>267</v>
      </c>
      <c r="F94" s="371" t="s">
        <v>268</v>
      </c>
      <c r="G94" s="236">
        <f>G36+G39+G55+G79</f>
        <v>471792</v>
      </c>
      <c r="H94" s="236">
        <f>H36+H39+H55+H79</f>
        <v>475930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901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7" sqref="C17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889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899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1190</v>
      </c>
      <c r="D9" s="92">
        <v>839</v>
      </c>
      <c r="E9" s="393" t="s">
        <v>282</v>
      </c>
      <c r="F9" s="395" t="s">
        <v>283</v>
      </c>
      <c r="G9" s="101">
        <v>708</v>
      </c>
      <c r="H9" s="101">
        <v>417</v>
      </c>
    </row>
    <row r="10" spans="1:8" ht="12">
      <c r="A10" s="393" t="s">
        <v>284</v>
      </c>
      <c r="B10" s="394" t="s">
        <v>285</v>
      </c>
      <c r="C10" s="92">
        <v>1081</v>
      </c>
      <c r="D10" s="92">
        <v>1045</v>
      </c>
      <c r="E10" s="393" t="s">
        <v>286</v>
      </c>
      <c r="F10" s="395" t="s">
        <v>287</v>
      </c>
      <c r="G10" s="101">
        <v>379</v>
      </c>
      <c r="H10" s="101">
        <v>254</v>
      </c>
    </row>
    <row r="11" spans="1:8" ht="12">
      <c r="A11" s="393" t="s">
        <v>288</v>
      </c>
      <c r="B11" s="394" t="s">
        <v>289</v>
      </c>
      <c r="C11" s="92">
        <v>4108</v>
      </c>
      <c r="D11" s="92">
        <v>4386</v>
      </c>
      <c r="E11" s="396" t="s">
        <v>290</v>
      </c>
      <c r="F11" s="395" t="s">
        <v>291</v>
      </c>
      <c r="G11" s="101">
        <v>755</v>
      </c>
      <c r="H11" s="101">
        <v>586</v>
      </c>
    </row>
    <row r="12" spans="1:8" ht="12">
      <c r="A12" s="393" t="s">
        <v>292</v>
      </c>
      <c r="B12" s="394" t="s">
        <v>293</v>
      </c>
      <c r="C12" s="92">
        <v>1733</v>
      </c>
      <c r="D12" s="92">
        <v>1420</v>
      </c>
      <c r="E12" s="396" t="s">
        <v>75</v>
      </c>
      <c r="F12" s="395" t="s">
        <v>294</v>
      </c>
      <c r="G12" s="101">
        <v>758</v>
      </c>
      <c r="H12" s="101">
        <v>206</v>
      </c>
    </row>
    <row r="13" spans="1:18" ht="12">
      <c r="A13" s="393" t="s">
        <v>295</v>
      </c>
      <c r="B13" s="394" t="s">
        <v>296</v>
      </c>
      <c r="C13" s="92">
        <v>243</v>
      </c>
      <c r="D13" s="92">
        <v>213</v>
      </c>
      <c r="E13" s="397" t="s">
        <v>48</v>
      </c>
      <c r="F13" s="398" t="s">
        <v>297</v>
      </c>
      <c r="G13" s="102">
        <f>SUM(G9:G12)</f>
        <v>2600</v>
      </c>
      <c r="H13" s="102">
        <f>SUM(H9:H12)</f>
        <v>1463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226</v>
      </c>
      <c r="D14" s="92">
        <v>142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-651</v>
      </c>
      <c r="D15" s="93">
        <v>-776</v>
      </c>
      <c r="E15" s="391" t="s">
        <v>302</v>
      </c>
      <c r="F15" s="400" t="s">
        <v>303</v>
      </c>
      <c r="G15" s="101"/>
      <c r="H15" s="101">
        <v>2</v>
      </c>
    </row>
    <row r="16" spans="1:8" ht="12">
      <c r="A16" s="393" t="s">
        <v>304</v>
      </c>
      <c r="B16" s="394" t="s">
        <v>305</v>
      </c>
      <c r="C16" s="93">
        <v>271</v>
      </c>
      <c r="D16" s="93">
        <v>133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8201</v>
      </c>
      <c r="D19" s="95">
        <f>SUM(D9:D15)+D16</f>
        <v>7402</v>
      </c>
      <c r="E19" s="403" t="s">
        <v>314</v>
      </c>
      <c r="F19" s="399" t="s">
        <v>315</v>
      </c>
      <c r="G19" s="101">
        <v>15</v>
      </c>
      <c r="H19" s="101"/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/>
      <c r="H20" s="101"/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841</v>
      </c>
      <c r="D22" s="92">
        <v>888</v>
      </c>
      <c r="E22" s="403" t="s">
        <v>323</v>
      </c>
      <c r="F22" s="399" t="s">
        <v>324</v>
      </c>
      <c r="G22" s="101"/>
      <c r="H22" s="101"/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24">
      <c r="A24" s="393" t="s">
        <v>329</v>
      </c>
      <c r="B24" s="405" t="s">
        <v>330</v>
      </c>
      <c r="C24" s="92"/>
      <c r="D24" s="92"/>
      <c r="E24" s="397" t="s">
        <v>100</v>
      </c>
      <c r="F24" s="400" t="s">
        <v>331</v>
      </c>
      <c r="G24" s="102">
        <f>SUM(G19:G23)</f>
        <v>15</v>
      </c>
      <c r="H24" s="102">
        <f>SUM(H19:H23)</f>
        <v>0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841</v>
      </c>
      <c r="D26" s="95">
        <f>SUM(D22:D25)</f>
        <v>888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9042</v>
      </c>
      <c r="D28" s="96">
        <f>D26+D19</f>
        <v>8290</v>
      </c>
      <c r="E28" s="190" t="s">
        <v>336</v>
      </c>
      <c r="F28" s="400" t="s">
        <v>337</v>
      </c>
      <c r="G28" s="102">
        <f>G13+G15+G24</f>
        <v>2615</v>
      </c>
      <c r="H28" s="102">
        <f>H13+H15+H24</f>
        <v>1465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6427</v>
      </c>
      <c r="H30" s="104">
        <f>IF((D28-H28)&gt;0,D28-H28,IF((D28-H28)=0,0,0))</f>
        <v>6825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9042</v>
      </c>
      <c r="D33" s="95">
        <f>D28+D31+D32</f>
        <v>8290</v>
      </c>
      <c r="E33" s="190" t="s">
        <v>351</v>
      </c>
      <c r="F33" s="400" t="s">
        <v>352</v>
      </c>
      <c r="G33" s="104">
        <f>G32+G31+G28</f>
        <v>2615</v>
      </c>
      <c r="H33" s="104">
        <f>H32+H31+H28</f>
        <v>1465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6427</v>
      </c>
      <c r="H34" s="102">
        <f>IF((D33-H33)&gt;0,D33-H33,0)</f>
        <v>6825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237</v>
      </c>
      <c r="D35" s="95">
        <f>D36+D37+D38</f>
        <v>237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237</v>
      </c>
      <c r="D36" s="92">
        <v>237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6664</v>
      </c>
      <c r="H39" s="105">
        <f>IF(D39&gt;0,0,H34+D35)</f>
        <v>7062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61</v>
      </c>
      <c r="H40" s="101">
        <v>35</v>
      </c>
    </row>
    <row r="41" spans="1:18" ht="12">
      <c r="A41" s="190" t="s">
        <v>372</v>
      </c>
      <c r="B41" s="386" t="s">
        <v>373</v>
      </c>
      <c r="C41" s="99">
        <f>C39-C40</f>
        <v>0</v>
      </c>
      <c r="D41" s="99">
        <f>D39-D40</f>
        <v>0</v>
      </c>
      <c r="E41" s="190" t="s">
        <v>374</v>
      </c>
      <c r="F41" s="191" t="s">
        <v>375</v>
      </c>
      <c r="G41" s="104">
        <f>G39-G40</f>
        <v>6603</v>
      </c>
      <c r="H41" s="104">
        <f>H39-H40</f>
        <v>7027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9279</v>
      </c>
      <c r="D42" s="100">
        <f>D33+D35+D39</f>
        <v>8527</v>
      </c>
      <c r="E42" s="193" t="s">
        <v>378</v>
      </c>
      <c r="F42" s="194" t="s">
        <v>379</v>
      </c>
      <c r="G42" s="104">
        <f>G39+G33</f>
        <v>9279</v>
      </c>
      <c r="H42" s="104">
        <f>H39+H33</f>
        <v>8527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H44" sqref="H44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889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900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11601</v>
      </c>
      <c r="D10" s="106">
        <v>9012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-5908</v>
      </c>
      <c r="D11" s="106">
        <v>-3618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-1802</v>
      </c>
      <c r="D13" s="106">
        <v>-1389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-40</v>
      </c>
      <c r="D14" s="106">
        <v>95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-261</v>
      </c>
      <c r="D15" s="106">
        <v>-2398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5</v>
      </c>
      <c r="D16" s="106">
        <v>10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-27</v>
      </c>
      <c r="D17" s="106">
        <v>-13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/>
      <c r="D18" s="106"/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-66</v>
      </c>
      <c r="D19" s="106">
        <v>-55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3502</v>
      </c>
      <c r="D20" s="107">
        <f>SUM(D10:D19)</f>
        <v>1644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-3063</v>
      </c>
      <c r="D22" s="106">
        <v>-1450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-145</v>
      </c>
      <c r="D24" s="106"/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2</v>
      </c>
      <c r="D25" s="106">
        <v>41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14</v>
      </c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>
        <v>66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-3192</v>
      </c>
      <c r="D32" s="107">
        <f>SUM(D22:D31)</f>
        <v>-1343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124</v>
      </c>
      <c r="D36" s="106">
        <v>98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-4029</v>
      </c>
      <c r="D37" s="106">
        <v>-110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-30</v>
      </c>
      <c r="D38" s="106">
        <v>-21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-822</v>
      </c>
      <c r="D39" s="106">
        <v>-979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-382</v>
      </c>
      <c r="D40" s="106">
        <v>-66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863</v>
      </c>
      <c r="D41" s="106">
        <v>74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-4276</v>
      </c>
      <c r="D42" s="107">
        <f>SUM(D34:D41)</f>
        <v>-1004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-3966</v>
      </c>
      <c r="D43" s="107">
        <f>D42+D32+D20</f>
        <v>-703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3131</v>
      </c>
      <c r="D44" s="200">
        <v>3834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-835</v>
      </c>
      <c r="D45" s="107">
        <f>D44+D43</f>
        <v>3131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3199</v>
      </c>
      <c r="D46" s="108">
        <v>3131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/>
      <c r="D47" s="108"/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889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899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83468</v>
      </c>
      <c r="F11" s="110">
        <f>'справка №1-БАЛАНС'!H22</f>
        <v>479</v>
      </c>
      <c r="G11" s="110">
        <f>'справка №1-БАЛАНС'!H23</f>
        <v>0</v>
      </c>
      <c r="H11" s="112">
        <v>190253</v>
      </c>
      <c r="I11" s="110">
        <f>'справка №1-БАЛАНС'!H28+'справка №1-БАЛАНС'!H31</f>
        <v>47275</v>
      </c>
      <c r="J11" s="110">
        <f>'справка №1-БАЛАНС'!H29+'справка №1-БАЛАНС'!H32</f>
        <v>0</v>
      </c>
      <c r="K11" s="112"/>
      <c r="L11" s="457">
        <f>SUM(C11:K11)</f>
        <v>324212</v>
      </c>
      <c r="M11" s="110">
        <f>'справка №1-БАЛАНС'!H39</f>
        <v>6080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83468</v>
      </c>
      <c r="F15" s="113">
        <f t="shared" si="2"/>
        <v>479</v>
      </c>
      <c r="G15" s="113">
        <f t="shared" si="2"/>
        <v>0</v>
      </c>
      <c r="H15" s="113">
        <f t="shared" si="2"/>
        <v>190253</v>
      </c>
      <c r="I15" s="113">
        <f t="shared" si="2"/>
        <v>47275</v>
      </c>
      <c r="J15" s="113">
        <f t="shared" si="2"/>
        <v>0</v>
      </c>
      <c r="K15" s="113">
        <f t="shared" si="2"/>
        <v>0</v>
      </c>
      <c r="L15" s="457">
        <f t="shared" si="1"/>
        <v>324212</v>
      </c>
      <c r="M15" s="113">
        <f t="shared" si="2"/>
        <v>6080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-6603</v>
      </c>
      <c r="K16" s="112"/>
      <c r="L16" s="457">
        <f t="shared" si="1"/>
        <v>-6603</v>
      </c>
      <c r="M16" s="112">
        <v>-61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0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457">
        <f t="shared" si="1"/>
        <v>0</v>
      </c>
      <c r="M28" s="112"/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83468</v>
      </c>
      <c r="F29" s="111">
        <f t="shared" si="6"/>
        <v>479</v>
      </c>
      <c r="G29" s="111">
        <f t="shared" si="6"/>
        <v>0</v>
      </c>
      <c r="H29" s="111">
        <f t="shared" si="6"/>
        <v>190253</v>
      </c>
      <c r="I29" s="111">
        <f t="shared" si="6"/>
        <v>47275</v>
      </c>
      <c r="J29" s="111">
        <f>J11+J17+J20+J21+J24+J28+J27+J16</f>
        <v>-6603</v>
      </c>
      <c r="K29" s="111">
        <f t="shared" si="6"/>
        <v>0</v>
      </c>
      <c r="L29" s="457">
        <f t="shared" si="1"/>
        <v>317609</v>
      </c>
      <c r="M29" s="111">
        <f>M11+M17+M20+M21+M24+M28+M27+M16</f>
        <v>6019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83468</v>
      </c>
      <c r="F32" s="111">
        <f t="shared" si="7"/>
        <v>479</v>
      </c>
      <c r="G32" s="111">
        <f t="shared" si="7"/>
        <v>0</v>
      </c>
      <c r="H32" s="111">
        <f t="shared" si="7"/>
        <v>190253</v>
      </c>
      <c r="I32" s="111">
        <f t="shared" si="7"/>
        <v>47275</v>
      </c>
      <c r="J32" s="111">
        <f t="shared" si="7"/>
        <v>-6603</v>
      </c>
      <c r="K32" s="111">
        <f t="shared" si="7"/>
        <v>0</v>
      </c>
      <c r="L32" s="457">
        <f t="shared" si="1"/>
        <v>317609</v>
      </c>
      <c r="M32" s="111">
        <f>M29+M30+M31</f>
        <v>6019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902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903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60168</v>
      </c>
      <c r="E9" s="261"/>
      <c r="F9" s="261"/>
      <c r="G9" s="127">
        <f>D9+E9-F9</f>
        <v>60168</v>
      </c>
      <c r="H9" s="117"/>
      <c r="I9" s="117"/>
      <c r="J9" s="127">
        <f>G9+H9-I9</f>
        <v>60168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60168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320590</v>
      </c>
      <c r="E10" s="261">
        <v>1</v>
      </c>
      <c r="F10" s="261"/>
      <c r="G10" s="127">
        <f aca="true" t="shared" si="2" ref="G10:G40">D10+E10-F10</f>
        <v>320591</v>
      </c>
      <c r="H10" s="117"/>
      <c r="I10" s="117"/>
      <c r="J10" s="127">
        <f aca="true" t="shared" si="3" ref="J10:J40">G10+H10-I10</f>
        <v>320591</v>
      </c>
      <c r="K10" s="117">
        <v>32815</v>
      </c>
      <c r="L10" s="117">
        <v>1719</v>
      </c>
      <c r="M10" s="117"/>
      <c r="N10" s="127">
        <f>K10+L10-M10</f>
        <v>34534</v>
      </c>
      <c r="O10" s="117"/>
      <c r="P10" s="117"/>
      <c r="Q10" s="127">
        <f t="shared" si="0"/>
        <v>34534</v>
      </c>
      <c r="R10" s="127">
        <f t="shared" si="1"/>
        <v>286057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34662</v>
      </c>
      <c r="E11" s="261">
        <v>10</v>
      </c>
      <c r="F11" s="261">
        <v>30</v>
      </c>
      <c r="G11" s="127">
        <f t="shared" si="2"/>
        <v>34642</v>
      </c>
      <c r="H11" s="117"/>
      <c r="I11" s="117"/>
      <c r="J11" s="127">
        <f t="shared" si="3"/>
        <v>34642</v>
      </c>
      <c r="K11" s="117">
        <v>25040</v>
      </c>
      <c r="L11" s="117">
        <v>776</v>
      </c>
      <c r="M11" s="117">
        <v>30</v>
      </c>
      <c r="N11" s="127">
        <f aca="true" t="shared" si="4" ref="N11:N40">K11+L11-M11</f>
        <v>25786</v>
      </c>
      <c r="O11" s="117"/>
      <c r="P11" s="117"/>
      <c r="Q11" s="127">
        <f t="shared" si="0"/>
        <v>25786</v>
      </c>
      <c r="R11" s="127">
        <f t="shared" si="1"/>
        <v>8856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59355</v>
      </c>
      <c r="E12" s="261"/>
      <c r="F12" s="261"/>
      <c r="G12" s="127">
        <f t="shared" si="2"/>
        <v>59355</v>
      </c>
      <c r="H12" s="117"/>
      <c r="I12" s="117"/>
      <c r="J12" s="127">
        <f t="shared" si="3"/>
        <v>59355</v>
      </c>
      <c r="K12" s="117">
        <v>23731</v>
      </c>
      <c r="L12" s="117">
        <v>619</v>
      </c>
      <c r="M12" s="117"/>
      <c r="N12" s="127">
        <f t="shared" si="4"/>
        <v>24350</v>
      </c>
      <c r="O12" s="117"/>
      <c r="P12" s="117"/>
      <c r="Q12" s="127">
        <f t="shared" si="0"/>
        <v>24350</v>
      </c>
      <c r="R12" s="127">
        <f t="shared" si="1"/>
        <v>35005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5669</v>
      </c>
      <c r="E13" s="261"/>
      <c r="F13" s="261"/>
      <c r="G13" s="127">
        <f t="shared" si="2"/>
        <v>5669</v>
      </c>
      <c r="H13" s="117"/>
      <c r="I13" s="117"/>
      <c r="J13" s="127">
        <f t="shared" si="3"/>
        <v>5669</v>
      </c>
      <c r="K13" s="117">
        <v>3873</v>
      </c>
      <c r="L13" s="117">
        <v>80</v>
      </c>
      <c r="M13" s="117"/>
      <c r="N13" s="127">
        <f t="shared" si="4"/>
        <v>3953</v>
      </c>
      <c r="O13" s="117"/>
      <c r="P13" s="117"/>
      <c r="Q13" s="127">
        <f t="shared" si="0"/>
        <v>3953</v>
      </c>
      <c r="R13" s="127">
        <f t="shared" si="1"/>
        <v>1716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30092</v>
      </c>
      <c r="E14" s="612">
        <v>6</v>
      </c>
      <c r="F14" s="612"/>
      <c r="G14" s="127">
        <f t="shared" si="2"/>
        <v>30098</v>
      </c>
      <c r="H14" s="117"/>
      <c r="I14" s="117"/>
      <c r="J14" s="127">
        <f t="shared" si="3"/>
        <v>30098</v>
      </c>
      <c r="K14" s="117">
        <v>23321</v>
      </c>
      <c r="L14" s="117">
        <v>798</v>
      </c>
      <c r="M14" s="117"/>
      <c r="N14" s="127">
        <f t="shared" si="4"/>
        <v>24119</v>
      </c>
      <c r="O14" s="117"/>
      <c r="P14" s="117"/>
      <c r="Q14" s="127">
        <f t="shared" si="0"/>
        <v>24119</v>
      </c>
      <c r="R14" s="127">
        <f t="shared" si="1"/>
        <v>5979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18780</v>
      </c>
      <c r="E15" s="261">
        <v>2603</v>
      </c>
      <c r="F15" s="261">
        <v>10</v>
      </c>
      <c r="G15" s="127">
        <f t="shared" si="2"/>
        <v>21373</v>
      </c>
      <c r="H15" s="117"/>
      <c r="I15" s="117"/>
      <c r="J15" s="127">
        <f t="shared" si="3"/>
        <v>21373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21373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529316</v>
      </c>
      <c r="E17" s="266">
        <f aca="true" t="shared" si="7" ref="E17:P17">SUM(E9:E16)</f>
        <v>2620</v>
      </c>
      <c r="F17" s="266">
        <f t="shared" si="7"/>
        <v>40</v>
      </c>
      <c r="G17" s="127">
        <f t="shared" si="2"/>
        <v>531896</v>
      </c>
      <c r="H17" s="128">
        <f t="shared" si="7"/>
        <v>0</v>
      </c>
      <c r="I17" s="128">
        <f t="shared" si="7"/>
        <v>0</v>
      </c>
      <c r="J17" s="127">
        <f t="shared" si="3"/>
        <v>531896</v>
      </c>
      <c r="K17" s="128">
        <f>SUM(K9:K16)</f>
        <v>108780</v>
      </c>
      <c r="L17" s="128">
        <f>SUM(L9:L16)</f>
        <v>3992</v>
      </c>
      <c r="M17" s="128">
        <f t="shared" si="7"/>
        <v>30</v>
      </c>
      <c r="N17" s="127">
        <f t="shared" si="4"/>
        <v>112742</v>
      </c>
      <c r="O17" s="128">
        <f t="shared" si="7"/>
        <v>0</v>
      </c>
      <c r="P17" s="128">
        <f t="shared" si="7"/>
        <v>0</v>
      </c>
      <c r="Q17" s="127">
        <f t="shared" si="5"/>
        <v>112742</v>
      </c>
      <c r="R17" s="127">
        <f t="shared" si="6"/>
        <v>419154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10618</v>
      </c>
      <c r="E18" s="259"/>
      <c r="F18" s="259"/>
      <c r="G18" s="127">
        <f t="shared" si="2"/>
        <v>10618</v>
      </c>
      <c r="H18" s="115"/>
      <c r="I18" s="115"/>
      <c r="J18" s="127">
        <f t="shared" si="3"/>
        <v>10618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10618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2651</v>
      </c>
      <c r="E22" s="261"/>
      <c r="F22" s="261"/>
      <c r="G22" s="127">
        <f t="shared" si="2"/>
        <v>2651</v>
      </c>
      <c r="H22" s="117"/>
      <c r="I22" s="117"/>
      <c r="J22" s="127">
        <f t="shared" si="3"/>
        <v>2651</v>
      </c>
      <c r="K22" s="117">
        <v>2098</v>
      </c>
      <c r="L22" s="117">
        <v>65</v>
      </c>
      <c r="M22" s="117"/>
      <c r="N22" s="127">
        <f t="shared" si="4"/>
        <v>2163</v>
      </c>
      <c r="O22" s="117"/>
      <c r="P22" s="117"/>
      <c r="Q22" s="127">
        <f t="shared" si="5"/>
        <v>2163</v>
      </c>
      <c r="R22" s="127">
        <f t="shared" si="6"/>
        <v>488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2120</v>
      </c>
      <c r="E24" s="261">
        <v>24</v>
      </c>
      <c r="F24" s="261"/>
      <c r="G24" s="127">
        <f t="shared" si="2"/>
        <v>2144</v>
      </c>
      <c r="H24" s="117"/>
      <c r="I24" s="117"/>
      <c r="J24" s="127">
        <f t="shared" si="3"/>
        <v>2144</v>
      </c>
      <c r="K24" s="117">
        <v>939</v>
      </c>
      <c r="L24" s="117">
        <v>51</v>
      </c>
      <c r="M24" s="117"/>
      <c r="N24" s="127">
        <f t="shared" si="4"/>
        <v>990</v>
      </c>
      <c r="O24" s="117"/>
      <c r="P24" s="117"/>
      <c r="Q24" s="127">
        <f t="shared" si="5"/>
        <v>990</v>
      </c>
      <c r="R24" s="127">
        <f t="shared" si="6"/>
        <v>1154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4925</v>
      </c>
      <c r="E25" s="262">
        <f aca="true" t="shared" si="8" ref="E25:P25">SUM(E21:E24)</f>
        <v>24</v>
      </c>
      <c r="F25" s="262">
        <f t="shared" si="8"/>
        <v>0</v>
      </c>
      <c r="G25" s="119">
        <f t="shared" si="2"/>
        <v>4949</v>
      </c>
      <c r="H25" s="118">
        <f t="shared" si="8"/>
        <v>0</v>
      </c>
      <c r="I25" s="118">
        <f t="shared" si="8"/>
        <v>0</v>
      </c>
      <c r="J25" s="119">
        <f t="shared" si="3"/>
        <v>4949</v>
      </c>
      <c r="K25" s="118">
        <f t="shared" si="8"/>
        <v>3191</v>
      </c>
      <c r="L25" s="118">
        <f t="shared" si="8"/>
        <v>116</v>
      </c>
      <c r="M25" s="118">
        <f t="shared" si="8"/>
        <v>0</v>
      </c>
      <c r="N25" s="119">
        <f t="shared" si="4"/>
        <v>3307</v>
      </c>
      <c r="O25" s="118">
        <f t="shared" si="8"/>
        <v>0</v>
      </c>
      <c r="P25" s="118">
        <f t="shared" si="8"/>
        <v>0</v>
      </c>
      <c r="Q25" s="119">
        <f t="shared" si="5"/>
        <v>3307</v>
      </c>
      <c r="R25" s="119">
        <f t="shared" si="6"/>
        <v>1642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2126</v>
      </c>
      <c r="E27" s="264">
        <f aca="true" t="shared" si="9" ref="E27:P27">SUM(E28:E31)</f>
        <v>0</v>
      </c>
      <c r="F27" s="264">
        <f t="shared" si="9"/>
        <v>1</v>
      </c>
      <c r="G27" s="124">
        <f t="shared" si="2"/>
        <v>2125</v>
      </c>
      <c r="H27" s="123">
        <f t="shared" si="9"/>
        <v>0</v>
      </c>
      <c r="I27" s="123">
        <f t="shared" si="9"/>
        <v>0</v>
      </c>
      <c r="J27" s="124">
        <f t="shared" si="3"/>
        <v>2125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2125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1091</v>
      </c>
      <c r="E30" s="261"/>
      <c r="F30" s="261">
        <v>1</v>
      </c>
      <c r="G30" s="127">
        <f t="shared" si="2"/>
        <v>1090</v>
      </c>
      <c r="H30" s="125"/>
      <c r="I30" s="125"/>
      <c r="J30" s="127">
        <f t="shared" si="3"/>
        <v>1090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/>
      <c r="F31" s="261"/>
      <c r="G31" s="127">
        <f t="shared" si="2"/>
        <v>1035</v>
      </c>
      <c r="H31" s="125"/>
      <c r="I31" s="125"/>
      <c r="J31" s="127">
        <f t="shared" si="3"/>
        <v>1035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2126</v>
      </c>
      <c r="E38" s="266">
        <f aca="true" t="shared" si="13" ref="E38:P38">E27+E32+E37</f>
        <v>0</v>
      </c>
      <c r="F38" s="266">
        <f t="shared" si="13"/>
        <v>1</v>
      </c>
      <c r="G38" s="127">
        <f t="shared" si="2"/>
        <v>2125</v>
      </c>
      <c r="H38" s="128">
        <f t="shared" si="13"/>
        <v>0</v>
      </c>
      <c r="I38" s="128">
        <f t="shared" si="13"/>
        <v>0</v>
      </c>
      <c r="J38" s="127">
        <f t="shared" si="3"/>
        <v>2125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2125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553971</v>
      </c>
      <c r="E40" s="508">
        <f aca="true" t="shared" si="14" ref="E40:P40">E17++E25+E38+E39</f>
        <v>2644</v>
      </c>
      <c r="F40" s="508">
        <f t="shared" si="14"/>
        <v>41</v>
      </c>
      <c r="G40" s="127">
        <f t="shared" si="2"/>
        <v>556574</v>
      </c>
      <c r="H40" s="483">
        <f t="shared" si="14"/>
        <v>0</v>
      </c>
      <c r="I40" s="483">
        <f t="shared" si="14"/>
        <v>0</v>
      </c>
      <c r="J40" s="127">
        <f t="shared" si="3"/>
        <v>556574</v>
      </c>
      <c r="K40" s="483">
        <f t="shared" si="14"/>
        <v>111971</v>
      </c>
      <c r="L40" s="483">
        <f t="shared" si="14"/>
        <v>4108</v>
      </c>
      <c r="M40" s="483">
        <f t="shared" si="14"/>
        <v>30</v>
      </c>
      <c r="N40" s="127">
        <f t="shared" si="4"/>
        <v>116049</v>
      </c>
      <c r="O40" s="483">
        <f t="shared" si="14"/>
        <v>0</v>
      </c>
      <c r="P40" s="483">
        <f t="shared" si="14"/>
        <v>0</v>
      </c>
      <c r="Q40" s="127">
        <f t="shared" si="10"/>
        <v>116049</v>
      </c>
      <c r="R40" s="127">
        <f t="shared" si="11"/>
        <v>440525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904</v>
      </c>
      <c r="C44" s="478"/>
      <c r="D44" s="479"/>
      <c r="E44" s="479"/>
      <c r="F44" s="479"/>
      <c r="G44" s="469"/>
      <c r="H44" s="480" t="s">
        <v>882</v>
      </c>
      <c r="I44" s="480"/>
      <c r="J44" s="480"/>
      <c r="K44" s="469"/>
      <c r="L44" s="469"/>
      <c r="M44" s="469"/>
      <c r="N44" s="469"/>
      <c r="O44" s="469"/>
      <c r="P44" s="468" t="s">
        <v>883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898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2193</v>
      </c>
      <c r="D16" s="181">
        <f>+D17+D18</f>
        <v>0</v>
      </c>
      <c r="E16" s="182">
        <f t="shared" si="0"/>
        <v>2193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2193</v>
      </c>
      <c r="D18" s="169"/>
      <c r="E18" s="182">
        <f t="shared" si="0"/>
        <v>2193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2193</v>
      </c>
      <c r="D19" s="165">
        <f>D11+D15+D16</f>
        <v>0</v>
      </c>
      <c r="E19" s="180">
        <f>E11+E15+E16</f>
        <v>2193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40</v>
      </c>
      <c r="D24" s="181">
        <f>SUM(D25:D27)</f>
        <v>40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10</v>
      </c>
      <c r="D26" s="169">
        <v>10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30</v>
      </c>
      <c r="D27" s="169">
        <v>30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3875</v>
      </c>
      <c r="D28" s="169">
        <v>3875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2410</v>
      </c>
      <c r="D29" s="169">
        <v>2410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806</v>
      </c>
      <c r="D31" s="169">
        <v>806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809</v>
      </c>
      <c r="D33" s="166">
        <f>SUM(D34:D37)</f>
        <v>809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>
        <v>212</v>
      </c>
      <c r="D34" s="169">
        <v>212</v>
      </c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597</v>
      </c>
      <c r="D35" s="169">
        <v>597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1521</v>
      </c>
      <c r="D38" s="166">
        <f>SUM(D39:D42)</f>
        <v>1521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1521</v>
      </c>
      <c r="D42" s="169">
        <v>1521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9461</v>
      </c>
      <c r="D43" s="165">
        <f>D24+D28+D29+D31+D30+D32+D33+D38</f>
        <v>9461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11654</v>
      </c>
      <c r="D44" s="164">
        <f>D43+D21+D19+D9</f>
        <v>9461</v>
      </c>
      <c r="E44" s="180">
        <f>E43+E21+E19+E9</f>
        <v>2193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5775</v>
      </c>
      <c r="D52" s="164">
        <f>SUM(D53:D55)</f>
        <v>0</v>
      </c>
      <c r="E52" s="181">
        <f>C52-D52</f>
        <v>5775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5775</v>
      </c>
      <c r="D53" s="169"/>
      <c r="E53" s="181">
        <f>C53-D53</f>
        <v>5775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86891</v>
      </c>
      <c r="D56" s="164">
        <f>D57+D59</f>
        <v>0</v>
      </c>
      <c r="E56" s="181">
        <f t="shared" si="1"/>
        <v>86891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86891</v>
      </c>
      <c r="D57" s="169"/>
      <c r="E57" s="181">
        <f t="shared" si="1"/>
        <v>86891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1279</v>
      </c>
      <c r="D64" s="169"/>
      <c r="E64" s="181">
        <f t="shared" si="1"/>
        <v>1279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93945</v>
      </c>
      <c r="D66" s="164">
        <f>D52+D56+D61+D62+D63+D64</f>
        <v>0</v>
      </c>
      <c r="E66" s="181">
        <f t="shared" si="1"/>
        <v>93945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1505</v>
      </c>
      <c r="D71" s="166">
        <f>SUM(D72:D74)</f>
        <v>1505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407</v>
      </c>
      <c r="D72" s="169">
        <v>407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1098</v>
      </c>
      <c r="D73" s="169">
        <v>1098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19272</v>
      </c>
      <c r="D75" s="164">
        <f>D76+D78</f>
        <v>19272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19272</v>
      </c>
      <c r="D76" s="169">
        <v>19272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1808</v>
      </c>
      <c r="D80" s="164">
        <f>SUM(D81:D84)</f>
        <v>1808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>
        <v>1808</v>
      </c>
      <c r="D84" s="169">
        <v>1808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15456</v>
      </c>
      <c r="D85" s="165">
        <f>SUM(D86:D90)+D94</f>
        <v>15456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3658</v>
      </c>
      <c r="D87" s="169">
        <v>3658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10509</v>
      </c>
      <c r="D88" s="169">
        <v>10509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512</v>
      </c>
      <c r="D89" s="169">
        <v>512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550</v>
      </c>
      <c r="D90" s="164">
        <f>SUM(D91:D93)</f>
        <v>550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177</v>
      </c>
      <c r="D92" s="169">
        <v>177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373</v>
      </c>
      <c r="D93" s="169">
        <v>373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227</v>
      </c>
      <c r="D94" s="169">
        <v>227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1194</v>
      </c>
      <c r="D95" s="169">
        <v>1194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39235</v>
      </c>
      <c r="D96" s="165">
        <f>D85+D80+D75+D71+D95</f>
        <v>39235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133180</v>
      </c>
      <c r="D97" s="165">
        <f>D96+D68+D66</f>
        <v>39235</v>
      </c>
      <c r="E97" s="165">
        <f>E96+E68+E66</f>
        <v>93945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40688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6" sqref="A6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900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2126</v>
      </c>
      <c r="G12" s="156"/>
      <c r="H12" s="156"/>
      <c r="I12" s="142">
        <f aca="true" t="shared" si="0" ref="I12:I25">F12+G12+H12</f>
        <v>2126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2126</v>
      </c>
      <c r="G17" s="269">
        <f t="shared" si="1"/>
        <v>0</v>
      </c>
      <c r="H17" s="269">
        <f t="shared" si="1"/>
        <v>0</v>
      </c>
      <c r="I17" s="269">
        <f t="shared" si="1"/>
        <v>2126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905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">
      <selection activeCell="A143" sqref="A143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906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2">C13-E13</f>
        <v>2961</v>
      </c>
    </row>
    <row r="14" spans="1:6" ht="12.75">
      <c r="A14" s="77" t="s">
        <v>875</v>
      </c>
      <c r="B14" s="78"/>
      <c r="C14" s="605">
        <v>4300</v>
      </c>
      <c r="D14" s="606">
        <v>99.88</v>
      </c>
      <c r="E14" s="581"/>
      <c r="F14" s="597">
        <f t="shared" si="0"/>
        <v>4300</v>
      </c>
    </row>
    <row r="15" spans="1:6" ht="12.75">
      <c r="A15" s="77" t="s">
        <v>884</v>
      </c>
      <c r="B15" s="78"/>
      <c r="C15" s="605">
        <f>499078/1000</f>
        <v>499.078</v>
      </c>
      <c r="D15" s="606">
        <v>100</v>
      </c>
      <c r="E15" s="581"/>
      <c r="F15" s="597">
        <f t="shared" si="0"/>
        <v>499.078</v>
      </c>
    </row>
    <row r="16" spans="1:6" ht="12.75">
      <c r="A16" s="77" t="s">
        <v>897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885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886</v>
      </c>
      <c r="B18" s="78"/>
      <c r="C18" s="605">
        <v>6195</v>
      </c>
      <c r="D18" s="606">
        <v>60</v>
      </c>
      <c r="E18" s="581"/>
      <c r="F18" s="597">
        <f t="shared" si="0"/>
        <v>6195</v>
      </c>
    </row>
    <row r="19" spans="1:6" ht="12.75">
      <c r="A19" s="77" t="s">
        <v>887</v>
      </c>
      <c r="B19" s="78"/>
      <c r="C19" s="605">
        <v>4720</v>
      </c>
      <c r="D19" s="606">
        <v>100</v>
      </c>
      <c r="E19" s="581"/>
      <c r="F19" s="597">
        <f t="shared" si="0"/>
        <v>4720</v>
      </c>
    </row>
    <row r="20" spans="1:6" ht="12.75">
      <c r="A20" s="77" t="s">
        <v>890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896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/>
      <c r="B22" s="78"/>
      <c r="C22" s="581"/>
      <c r="D22" s="594"/>
      <c r="E22" s="581"/>
      <c r="F22" s="597">
        <f t="shared" si="0"/>
        <v>0</v>
      </c>
    </row>
    <row r="23" spans="1:16" ht="11.25" customHeight="1">
      <c r="A23" s="79" t="s">
        <v>569</v>
      </c>
      <c r="B23" s="80" t="s">
        <v>835</v>
      </c>
      <c r="C23" s="271">
        <f>SUM(C12:C22)</f>
        <v>46272.248</v>
      </c>
      <c r="D23" s="595"/>
      <c r="E23" s="271">
        <f>SUM(E12:E22)</f>
        <v>22627</v>
      </c>
      <c r="F23" s="598">
        <f>SUM(F12:F22)</f>
        <v>23645.248</v>
      </c>
      <c r="G23" s="582"/>
      <c r="H23" s="582"/>
      <c r="I23" s="582"/>
      <c r="J23" s="582"/>
      <c r="K23" s="582"/>
      <c r="L23" s="582"/>
      <c r="M23" s="582"/>
      <c r="N23" s="582"/>
      <c r="O23" s="582"/>
      <c r="P23" s="582"/>
    </row>
    <row r="24" spans="1:6" ht="16.5" customHeight="1">
      <c r="A24" s="77" t="s">
        <v>836</v>
      </c>
      <c r="B24" s="81"/>
      <c r="C24" s="583"/>
      <c r="D24" s="596"/>
      <c r="E24" s="583"/>
      <c r="F24" s="599"/>
    </row>
    <row r="25" spans="1:6" ht="12.75">
      <c r="A25" s="77"/>
      <c r="B25" s="81"/>
      <c r="C25" s="605"/>
      <c r="D25" s="606"/>
      <c r="E25" s="607"/>
      <c r="F25" s="597">
        <f>C25-E25</f>
        <v>0</v>
      </c>
    </row>
    <row r="26" spans="1:6" ht="12.75">
      <c r="A26" s="77"/>
      <c r="B26" s="81"/>
      <c r="C26" s="605"/>
      <c r="D26" s="606"/>
      <c r="E26" s="581"/>
      <c r="F26" s="597">
        <f aca="true" t="shared" si="1" ref="F26:F39">C26-E26</f>
        <v>0</v>
      </c>
    </row>
    <row r="27" spans="1:6" ht="12.75">
      <c r="A27" s="77"/>
      <c r="B27" s="81"/>
      <c r="C27" s="605"/>
      <c r="D27" s="606"/>
      <c r="E27" s="581"/>
      <c r="F27" s="597">
        <f t="shared" si="1"/>
        <v>0</v>
      </c>
    </row>
    <row r="28" spans="1:6" ht="12.75">
      <c r="A28" s="77" t="s">
        <v>554</v>
      </c>
      <c r="B28" s="81"/>
      <c r="C28" s="581"/>
      <c r="D28" s="594"/>
      <c r="E28" s="581"/>
      <c r="F28" s="597">
        <f t="shared" si="1"/>
        <v>0</v>
      </c>
    </row>
    <row r="29" spans="1:6" ht="12.75">
      <c r="A29" s="77">
        <v>5</v>
      </c>
      <c r="B29" s="78"/>
      <c r="C29" s="581"/>
      <c r="D29" s="594"/>
      <c r="E29" s="581"/>
      <c r="F29" s="597">
        <f t="shared" si="1"/>
        <v>0</v>
      </c>
    </row>
    <row r="30" spans="1:6" ht="12.75">
      <c r="A30" s="77">
        <v>6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7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8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9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10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11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12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13</v>
      </c>
      <c r="B37" s="78"/>
      <c r="C37" s="581"/>
      <c r="D37" s="594"/>
      <c r="E37" s="581"/>
      <c r="F37" s="597">
        <f t="shared" si="1"/>
        <v>0</v>
      </c>
    </row>
    <row r="38" spans="1:6" ht="12" customHeight="1">
      <c r="A38" s="77">
        <v>14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15</v>
      </c>
      <c r="B39" s="78"/>
      <c r="C39" s="581"/>
      <c r="D39" s="594"/>
      <c r="E39" s="581"/>
      <c r="F39" s="597">
        <f t="shared" si="1"/>
        <v>0</v>
      </c>
    </row>
    <row r="40" spans="1:16" ht="15" customHeight="1">
      <c r="A40" s="79" t="s">
        <v>586</v>
      </c>
      <c r="B40" s="80" t="s">
        <v>837</v>
      </c>
      <c r="C40" s="271">
        <f>SUM(C25:C39)</f>
        <v>0</v>
      </c>
      <c r="D40" s="595"/>
      <c r="E40" s="271">
        <f>SUM(E25:E39)</f>
        <v>0</v>
      </c>
      <c r="F40" s="598">
        <f>SUM(F25:F39)</f>
        <v>0</v>
      </c>
      <c r="G40" s="582"/>
      <c r="H40" s="582"/>
      <c r="I40" s="582"/>
      <c r="J40" s="582"/>
      <c r="K40" s="582"/>
      <c r="L40" s="582"/>
      <c r="M40" s="582"/>
      <c r="N40" s="582"/>
      <c r="O40" s="582"/>
      <c r="P40" s="582"/>
    </row>
    <row r="41" spans="1:6" ht="12.75" customHeight="1">
      <c r="A41" s="77" t="s">
        <v>838</v>
      </c>
      <c r="B41" s="81"/>
      <c r="C41" s="583"/>
      <c r="D41" s="596"/>
      <c r="E41" s="583"/>
      <c r="F41" s="599"/>
    </row>
    <row r="42" spans="1:6" ht="12.75">
      <c r="A42" s="77" t="s">
        <v>891</v>
      </c>
      <c r="B42" s="81"/>
      <c r="C42" s="605">
        <v>1067</v>
      </c>
      <c r="D42" s="606">
        <v>28.95</v>
      </c>
      <c r="E42" s="581"/>
      <c r="F42" s="597">
        <f aca="true" t="shared" si="2" ref="F42:F54">C42-E42</f>
        <v>1067</v>
      </c>
    </row>
    <row r="43" spans="1:6" ht="12.75">
      <c r="A43" s="77" t="s">
        <v>892</v>
      </c>
      <c r="B43" s="81"/>
      <c r="C43" s="605">
        <v>24</v>
      </c>
      <c r="D43" s="606">
        <v>49</v>
      </c>
      <c r="E43" s="581"/>
      <c r="F43" s="597">
        <f t="shared" si="2"/>
        <v>24</v>
      </c>
    </row>
    <row r="44" spans="1:6" ht="12.75">
      <c r="A44" s="77"/>
      <c r="B44" s="78"/>
      <c r="C44" s="581"/>
      <c r="D44" s="594"/>
      <c r="E44" s="581"/>
      <c r="F44" s="597">
        <f t="shared" si="2"/>
        <v>0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" customHeight="1">
      <c r="A53" s="77"/>
      <c r="B53" s="78"/>
      <c r="C53" s="581"/>
      <c r="D53" s="594"/>
      <c r="E53" s="581"/>
      <c r="F53" s="597">
        <f t="shared" si="2"/>
        <v>0</v>
      </c>
    </row>
    <row r="54" spans="1:6" ht="12.75">
      <c r="A54" s="77">
        <v>15</v>
      </c>
      <c r="B54" s="78"/>
      <c r="C54" s="581"/>
      <c r="D54" s="594"/>
      <c r="E54" s="581"/>
      <c r="F54" s="597">
        <f t="shared" si="2"/>
        <v>0</v>
      </c>
    </row>
    <row r="55" spans="1:16" ht="12" customHeight="1">
      <c r="A55" s="79" t="s">
        <v>606</v>
      </c>
      <c r="B55" s="80" t="s">
        <v>839</v>
      </c>
      <c r="C55" s="271">
        <f>SUM(C42:C54)</f>
        <v>1091</v>
      </c>
      <c r="D55" s="595"/>
      <c r="E55" s="271">
        <f>SUM(E42:E54)</f>
        <v>0</v>
      </c>
      <c r="F55" s="598">
        <f>SUM(F42:F54)</f>
        <v>1091</v>
      </c>
      <c r="G55" s="582"/>
      <c r="H55" s="582"/>
      <c r="I55" s="582"/>
      <c r="J55" s="582"/>
      <c r="K55" s="582"/>
      <c r="L55" s="582"/>
      <c r="M55" s="582"/>
      <c r="N55" s="582"/>
      <c r="O55" s="582"/>
      <c r="P55" s="582"/>
    </row>
    <row r="56" spans="1:6" ht="18.75" customHeight="1">
      <c r="A56" s="77" t="s">
        <v>840</v>
      </c>
      <c r="B56" s="81"/>
      <c r="C56" s="583"/>
      <c r="D56" s="596"/>
      <c r="E56" s="583"/>
      <c r="F56" s="599"/>
    </row>
    <row r="57" spans="1:6" ht="12.75">
      <c r="A57" s="77" t="s">
        <v>893</v>
      </c>
      <c r="B57" s="81"/>
      <c r="C57" s="611">
        <v>1017</v>
      </c>
      <c r="D57" s="606">
        <v>7.39</v>
      </c>
      <c r="E57" s="611">
        <v>1017</v>
      </c>
      <c r="F57" s="597">
        <f>C57-E57</f>
        <v>0</v>
      </c>
    </row>
    <row r="58" spans="1:6" ht="12.75">
      <c r="A58" s="77" t="s">
        <v>894</v>
      </c>
      <c r="B58" s="78"/>
      <c r="C58" s="605">
        <f>10000/1000</f>
        <v>10</v>
      </c>
      <c r="D58" s="606"/>
      <c r="E58" s="605"/>
      <c r="F58" s="597">
        <f aca="true" t="shared" si="3" ref="F58:F68">C58-E58</f>
        <v>10</v>
      </c>
    </row>
    <row r="59" spans="1:6" ht="12.75">
      <c r="A59" s="77" t="s">
        <v>876</v>
      </c>
      <c r="B59" s="81"/>
      <c r="C59" s="605">
        <f>4200/1000</f>
        <v>4.2</v>
      </c>
      <c r="D59" s="605"/>
      <c r="E59" s="605"/>
      <c r="F59" s="597">
        <f t="shared" si="3"/>
        <v>4.2</v>
      </c>
    </row>
    <row r="60" spans="1:6" ht="12.75">
      <c r="A60" s="77" t="s">
        <v>877</v>
      </c>
      <c r="B60" s="81"/>
      <c r="C60" s="605">
        <f>1740/1000</f>
        <v>1.74</v>
      </c>
      <c r="D60" s="605"/>
      <c r="E60" s="605"/>
      <c r="F60" s="597">
        <f t="shared" si="3"/>
        <v>1.74</v>
      </c>
    </row>
    <row r="61" spans="1:6" ht="12.75">
      <c r="A61" s="77" t="s">
        <v>895</v>
      </c>
      <c r="B61" s="78"/>
      <c r="C61" s="605">
        <v>3</v>
      </c>
      <c r="D61" s="594"/>
      <c r="E61" s="581"/>
      <c r="F61" s="597">
        <f t="shared" si="3"/>
        <v>3</v>
      </c>
    </row>
    <row r="62" spans="1:6" ht="12.75">
      <c r="A62" s="77"/>
      <c r="B62" s="78"/>
      <c r="C62" s="581"/>
      <c r="D62" s="594"/>
      <c r="E62" s="581"/>
      <c r="F62" s="597">
        <f t="shared" si="3"/>
        <v>0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" customHeight="1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16" ht="14.25" customHeight="1">
      <c r="A69" s="79" t="s">
        <v>841</v>
      </c>
      <c r="B69" s="80" t="s">
        <v>842</v>
      </c>
      <c r="C69" s="271">
        <f>SUM(C57:C68)</f>
        <v>1035.94</v>
      </c>
      <c r="D69" s="595"/>
      <c r="E69" s="271">
        <f>SUM(E57:E68)</f>
        <v>1017</v>
      </c>
      <c r="F69" s="598">
        <f>SUM(F57:F68)</f>
        <v>18.939999999999998</v>
      </c>
      <c r="G69" s="582"/>
      <c r="H69" s="582"/>
      <c r="I69" s="582"/>
      <c r="J69" s="582"/>
      <c r="K69" s="582"/>
      <c r="L69" s="582"/>
      <c r="M69" s="582"/>
      <c r="N69" s="582"/>
      <c r="O69" s="582"/>
      <c r="P69" s="582"/>
    </row>
    <row r="70" spans="1:16" ht="20.25" customHeight="1">
      <c r="A70" s="82" t="s">
        <v>843</v>
      </c>
      <c r="B70" s="80" t="s">
        <v>844</v>
      </c>
      <c r="C70" s="271">
        <f>C69+C55+C40+C23</f>
        <v>48399.188</v>
      </c>
      <c r="D70" s="595"/>
      <c r="E70" s="271">
        <f>E69+E55+E40+E23</f>
        <v>23644</v>
      </c>
      <c r="F70" s="598">
        <f>F69+F55+F40+F23</f>
        <v>24755.188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6" ht="15" customHeight="1">
      <c r="A71" s="75" t="s">
        <v>845</v>
      </c>
      <c r="B71" s="80"/>
      <c r="C71" s="583"/>
      <c r="D71" s="596"/>
      <c r="E71" s="583"/>
      <c r="F71" s="599"/>
    </row>
    <row r="72" spans="1:6" ht="14.25" customHeight="1">
      <c r="A72" s="77" t="s">
        <v>834</v>
      </c>
      <c r="B72" s="81"/>
      <c r="C72" s="583"/>
      <c r="D72" s="596"/>
      <c r="E72" s="583"/>
      <c r="F72" s="599"/>
    </row>
    <row r="73" spans="1:6" ht="12.75">
      <c r="A73" s="77" t="s">
        <v>879</v>
      </c>
      <c r="B73" s="81"/>
      <c r="C73" s="605">
        <f>3771094/1000</f>
        <v>3771.094</v>
      </c>
      <c r="D73" s="606">
        <v>84.38</v>
      </c>
      <c r="E73" s="581"/>
      <c r="F73" s="597">
        <f>C73-E73</f>
        <v>3771.094</v>
      </c>
    </row>
    <row r="74" spans="1:6" ht="12.75">
      <c r="A74" s="77" t="s">
        <v>878</v>
      </c>
      <c r="B74" s="81"/>
      <c r="C74" s="605">
        <v>190</v>
      </c>
      <c r="D74" s="606">
        <v>67</v>
      </c>
      <c r="E74" s="581"/>
      <c r="F74" s="597">
        <f aca="true" t="shared" si="4" ref="F74:F87">C74-E74</f>
        <v>190</v>
      </c>
    </row>
    <row r="75" spans="1:6" ht="12.75">
      <c r="A75" s="77" t="s">
        <v>888</v>
      </c>
      <c r="B75" s="81"/>
      <c r="C75" s="605">
        <v>13</v>
      </c>
      <c r="D75" s="606">
        <v>100</v>
      </c>
      <c r="E75" s="581"/>
      <c r="F75" s="597">
        <f t="shared" si="4"/>
        <v>13</v>
      </c>
    </row>
    <row r="76" spans="1:6" ht="12.75">
      <c r="A76" s="77" t="s">
        <v>554</v>
      </c>
      <c r="B76" s="81"/>
      <c r="C76" s="581"/>
      <c r="D76" s="594"/>
      <c r="E76" s="581"/>
      <c r="F76" s="597">
        <f t="shared" si="4"/>
        <v>0</v>
      </c>
    </row>
    <row r="77" spans="1:6" ht="12.75">
      <c r="A77" s="77">
        <v>5</v>
      </c>
      <c r="B77" s="78"/>
      <c r="C77" s="581"/>
      <c r="D77" s="594"/>
      <c r="E77" s="581"/>
      <c r="F77" s="597">
        <f t="shared" si="4"/>
        <v>0</v>
      </c>
    </row>
    <row r="78" spans="1:6" ht="12.75">
      <c r="A78" s="77">
        <v>6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7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8</v>
      </c>
      <c r="B80" s="78"/>
      <c r="C80" s="581"/>
      <c r="D80" s="594"/>
      <c r="E80" s="581"/>
      <c r="F80" s="597">
        <f t="shared" si="4"/>
        <v>0</v>
      </c>
    </row>
    <row r="81" spans="1:6" ht="12" customHeight="1">
      <c r="A81" s="77">
        <v>9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10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11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12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13</v>
      </c>
      <c r="B85" s="78"/>
      <c r="C85" s="581"/>
      <c r="D85" s="594"/>
      <c r="E85" s="581"/>
      <c r="F85" s="597">
        <f t="shared" si="4"/>
        <v>0</v>
      </c>
    </row>
    <row r="86" spans="1:6" ht="12" customHeight="1">
      <c r="A86" s="77">
        <v>14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15</v>
      </c>
      <c r="B87" s="78"/>
      <c r="C87" s="581"/>
      <c r="D87" s="594"/>
      <c r="E87" s="581"/>
      <c r="F87" s="597">
        <f t="shared" si="4"/>
        <v>0</v>
      </c>
    </row>
    <row r="88" spans="1:16" ht="15" customHeight="1">
      <c r="A88" s="79" t="s">
        <v>569</v>
      </c>
      <c r="B88" s="80" t="s">
        <v>846</v>
      </c>
      <c r="C88" s="271">
        <f>SUM(C73:C87)</f>
        <v>3974.094</v>
      </c>
      <c r="D88" s="595"/>
      <c r="E88" s="271">
        <f>SUM(E73:E87)</f>
        <v>0</v>
      </c>
      <c r="F88" s="598">
        <f>SUM(F73:F87)</f>
        <v>3974.094</v>
      </c>
      <c r="G88" s="582"/>
      <c r="H88" s="582"/>
      <c r="I88" s="582"/>
      <c r="J88" s="582"/>
      <c r="K88" s="582"/>
      <c r="L88" s="582"/>
      <c r="M88" s="582"/>
      <c r="N88" s="582"/>
      <c r="O88" s="582"/>
      <c r="P88" s="582"/>
    </row>
    <row r="89" spans="1:6" ht="15.75" customHeight="1">
      <c r="A89" s="77" t="s">
        <v>836</v>
      </c>
      <c r="B89" s="81"/>
      <c r="C89" s="583"/>
      <c r="D89" s="596"/>
      <c r="E89" s="583"/>
      <c r="F89" s="599"/>
    </row>
    <row r="90" spans="1:6" ht="12.75">
      <c r="A90" s="77" t="s">
        <v>545</v>
      </c>
      <c r="B90" s="81"/>
      <c r="C90" s="581"/>
      <c r="D90" s="594"/>
      <c r="E90" s="581"/>
      <c r="F90" s="597">
        <f>C90-E90</f>
        <v>0</v>
      </c>
    </row>
    <row r="91" spans="1:6" ht="12.75">
      <c r="A91" s="77" t="s">
        <v>548</v>
      </c>
      <c r="B91" s="81"/>
      <c r="C91" s="581"/>
      <c r="D91" s="594"/>
      <c r="E91" s="581"/>
      <c r="F91" s="597">
        <f aca="true" t="shared" si="5" ref="F91:F104">C91-E91</f>
        <v>0</v>
      </c>
    </row>
    <row r="92" spans="1:6" ht="12.75">
      <c r="A92" s="77" t="s">
        <v>551</v>
      </c>
      <c r="B92" s="81"/>
      <c r="C92" s="581"/>
      <c r="D92" s="594"/>
      <c r="E92" s="581"/>
      <c r="F92" s="597">
        <f t="shared" si="5"/>
        <v>0</v>
      </c>
    </row>
    <row r="93" spans="1:6" ht="12.75">
      <c r="A93" s="77" t="s">
        <v>554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>
        <v>5</v>
      </c>
      <c r="B94" s="78"/>
      <c r="C94" s="581"/>
      <c r="D94" s="594"/>
      <c r="E94" s="581"/>
      <c r="F94" s="597">
        <f t="shared" si="5"/>
        <v>0</v>
      </c>
    </row>
    <row r="95" spans="1:6" ht="12.75">
      <c r="A95" s="77">
        <v>6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7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8</v>
      </c>
      <c r="B97" s="78"/>
      <c r="C97" s="581"/>
      <c r="D97" s="594"/>
      <c r="E97" s="581"/>
      <c r="F97" s="597">
        <f t="shared" si="5"/>
        <v>0</v>
      </c>
    </row>
    <row r="98" spans="1:6" ht="12" customHeight="1">
      <c r="A98" s="77">
        <v>9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10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11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12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13</v>
      </c>
      <c r="B102" s="78"/>
      <c r="C102" s="581"/>
      <c r="D102" s="594"/>
      <c r="E102" s="581"/>
      <c r="F102" s="597">
        <f t="shared" si="5"/>
        <v>0</v>
      </c>
    </row>
    <row r="103" spans="1:6" ht="12" customHeight="1">
      <c r="A103" s="77">
        <v>14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15</v>
      </c>
      <c r="B104" s="78"/>
      <c r="C104" s="581"/>
      <c r="D104" s="594"/>
      <c r="E104" s="581"/>
      <c r="F104" s="597">
        <f t="shared" si="5"/>
        <v>0</v>
      </c>
    </row>
    <row r="105" spans="1:16" ht="11.25" customHeight="1">
      <c r="A105" s="79" t="s">
        <v>586</v>
      </c>
      <c r="B105" s="80" t="s">
        <v>847</v>
      </c>
      <c r="C105" s="271">
        <f>SUM(C90:C104)</f>
        <v>0</v>
      </c>
      <c r="D105" s="595"/>
      <c r="E105" s="271">
        <f>SUM(E90:E104)</f>
        <v>0</v>
      </c>
      <c r="F105" s="598">
        <f>SUM(F90:F104)</f>
        <v>0</v>
      </c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</row>
    <row r="106" spans="1:6" ht="15" customHeight="1">
      <c r="A106" s="77" t="s">
        <v>838</v>
      </c>
      <c r="B106" s="81"/>
      <c r="C106" s="583"/>
      <c r="D106" s="596"/>
      <c r="E106" s="583"/>
      <c r="F106" s="599"/>
    </row>
    <row r="107" spans="1:6" ht="12.75">
      <c r="A107" s="77" t="s">
        <v>545</v>
      </c>
      <c r="B107" s="81"/>
      <c r="C107" s="581"/>
      <c r="D107" s="594"/>
      <c r="E107" s="581"/>
      <c r="F107" s="597">
        <f>C107-E107</f>
        <v>0</v>
      </c>
    </row>
    <row r="108" spans="1:6" ht="12.75">
      <c r="A108" s="77" t="s">
        <v>548</v>
      </c>
      <c r="B108" s="81"/>
      <c r="C108" s="581"/>
      <c r="D108" s="594"/>
      <c r="E108" s="581"/>
      <c r="F108" s="597">
        <f aca="true" t="shared" si="6" ref="F108:F121">C108-E108</f>
        <v>0</v>
      </c>
    </row>
    <row r="109" spans="1:6" ht="12.75">
      <c r="A109" s="77" t="s">
        <v>551</v>
      </c>
      <c r="B109" s="81"/>
      <c r="C109" s="581"/>
      <c r="D109" s="594"/>
      <c r="E109" s="581"/>
      <c r="F109" s="597">
        <f t="shared" si="6"/>
        <v>0</v>
      </c>
    </row>
    <row r="110" spans="1:6" ht="12.75">
      <c r="A110" s="77" t="s">
        <v>554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>
        <v>5</v>
      </c>
      <c r="B111" s="78"/>
      <c r="C111" s="581"/>
      <c r="D111" s="594"/>
      <c r="E111" s="581"/>
      <c r="F111" s="597">
        <f t="shared" si="6"/>
        <v>0</v>
      </c>
    </row>
    <row r="112" spans="1:6" ht="12.75">
      <c r="A112" s="77">
        <v>6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7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8</v>
      </c>
      <c r="B114" s="78"/>
      <c r="C114" s="581"/>
      <c r="D114" s="594"/>
      <c r="E114" s="581"/>
      <c r="F114" s="597">
        <f t="shared" si="6"/>
        <v>0</v>
      </c>
    </row>
    <row r="115" spans="1:6" ht="12" customHeight="1">
      <c r="A115" s="77">
        <v>9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10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11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12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13</v>
      </c>
      <c r="B119" s="78"/>
      <c r="C119" s="581"/>
      <c r="D119" s="594"/>
      <c r="E119" s="581"/>
      <c r="F119" s="597">
        <f t="shared" si="6"/>
        <v>0</v>
      </c>
    </row>
    <row r="120" spans="1:6" ht="12" customHeight="1">
      <c r="A120" s="77">
        <v>14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15</v>
      </c>
      <c r="B121" s="78"/>
      <c r="C121" s="581"/>
      <c r="D121" s="594"/>
      <c r="E121" s="581"/>
      <c r="F121" s="597">
        <f t="shared" si="6"/>
        <v>0</v>
      </c>
    </row>
    <row r="122" spans="1:16" ht="15.75" customHeight="1">
      <c r="A122" s="79" t="s">
        <v>606</v>
      </c>
      <c r="B122" s="80" t="s">
        <v>848</v>
      </c>
      <c r="C122" s="600">
        <f>SUM(C107:C121)</f>
        <v>0</v>
      </c>
      <c r="D122" s="595"/>
      <c r="E122" s="271">
        <f>SUM(E107:E121)</f>
        <v>0</v>
      </c>
      <c r="F122" s="598">
        <f>SUM(F107:F121)</f>
        <v>0</v>
      </c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</row>
    <row r="123" spans="1:6" ht="12.75" customHeight="1">
      <c r="A123" s="77" t="s">
        <v>840</v>
      </c>
      <c r="B123" s="81"/>
      <c r="C123" s="583"/>
      <c r="D123" s="596"/>
      <c r="E123" s="583"/>
      <c r="F123" s="599"/>
    </row>
    <row r="124" spans="1:6" ht="12.75">
      <c r="A124" s="77" t="s">
        <v>545</v>
      </c>
      <c r="B124" s="81"/>
      <c r="C124" s="581"/>
      <c r="D124" s="594"/>
      <c r="E124" s="581"/>
      <c r="F124" s="597">
        <f>C124-E124</f>
        <v>0</v>
      </c>
    </row>
    <row r="125" spans="1:6" ht="12.75">
      <c r="A125" s="77" t="s">
        <v>548</v>
      </c>
      <c r="B125" s="81"/>
      <c r="C125" s="581"/>
      <c r="D125" s="594"/>
      <c r="E125" s="581"/>
      <c r="F125" s="597">
        <f aca="true" t="shared" si="7" ref="F125:F138">C125-E125</f>
        <v>0</v>
      </c>
    </row>
    <row r="126" spans="1:6" ht="12.75">
      <c r="A126" s="77" t="s">
        <v>551</v>
      </c>
      <c r="B126" s="81"/>
      <c r="C126" s="581"/>
      <c r="D126" s="594"/>
      <c r="E126" s="581"/>
      <c r="F126" s="597">
        <f t="shared" si="7"/>
        <v>0</v>
      </c>
    </row>
    <row r="127" spans="1:6" ht="12.75">
      <c r="A127" s="77" t="s">
        <v>554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>
        <v>5</v>
      </c>
      <c r="B128" s="78"/>
      <c r="C128" s="581"/>
      <c r="D128" s="594"/>
      <c r="E128" s="581"/>
      <c r="F128" s="597">
        <f t="shared" si="7"/>
        <v>0</v>
      </c>
    </row>
    <row r="129" spans="1:6" ht="12.75">
      <c r="A129" s="77">
        <v>6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7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8</v>
      </c>
      <c r="B131" s="78"/>
      <c r="C131" s="581"/>
      <c r="D131" s="594"/>
      <c r="E131" s="581"/>
      <c r="F131" s="597">
        <f t="shared" si="7"/>
        <v>0</v>
      </c>
    </row>
    <row r="132" spans="1:6" ht="12" customHeight="1">
      <c r="A132" s="77">
        <v>9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10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11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12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13</v>
      </c>
      <c r="B136" s="78"/>
      <c r="C136" s="581"/>
      <c r="D136" s="594"/>
      <c r="E136" s="581"/>
      <c r="F136" s="597">
        <f t="shared" si="7"/>
        <v>0</v>
      </c>
    </row>
    <row r="137" spans="1:6" ht="12" customHeight="1">
      <c r="A137" s="77">
        <v>14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15</v>
      </c>
      <c r="B138" s="78"/>
      <c r="C138" s="581"/>
      <c r="D138" s="594"/>
      <c r="E138" s="581"/>
      <c r="F138" s="597">
        <f t="shared" si="7"/>
        <v>0</v>
      </c>
    </row>
    <row r="139" spans="1:16" ht="17.25" customHeight="1">
      <c r="A139" s="79" t="s">
        <v>841</v>
      </c>
      <c r="B139" s="80" t="s">
        <v>849</v>
      </c>
      <c r="C139" s="271">
        <f>SUM(C124:C138)</f>
        <v>0</v>
      </c>
      <c r="D139" s="595"/>
      <c r="E139" s="271">
        <f>SUM(E124:E138)</f>
        <v>0</v>
      </c>
      <c r="F139" s="598">
        <f>SUM(F124:F138)</f>
        <v>0</v>
      </c>
      <c r="G139" s="582"/>
      <c r="H139" s="582"/>
      <c r="I139" s="582"/>
      <c r="J139" s="582"/>
      <c r="K139" s="582"/>
      <c r="L139" s="582"/>
      <c r="M139" s="582"/>
      <c r="N139" s="582"/>
      <c r="O139" s="582"/>
      <c r="P139" s="582"/>
    </row>
    <row r="140" spans="1:16" ht="19.5" customHeight="1">
      <c r="A140" s="82" t="s">
        <v>850</v>
      </c>
      <c r="B140" s="80" t="s">
        <v>851</v>
      </c>
      <c r="C140" s="271">
        <f>C139+C122+C105+C88</f>
        <v>3974.094</v>
      </c>
      <c r="D140" s="595"/>
      <c r="E140" s="271">
        <f>E139+E122+E105+E88</f>
        <v>0</v>
      </c>
      <c r="F140" s="598">
        <f>F139+F122+F105+F88</f>
        <v>3974.094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6" ht="19.5" customHeight="1">
      <c r="A141" s="83"/>
      <c r="B141" s="84"/>
      <c r="C141" s="85"/>
      <c r="D141" s="85"/>
      <c r="E141" s="85"/>
      <c r="F141" s="85"/>
    </row>
    <row r="142" spans="1:6" ht="12.75">
      <c r="A142" s="86" t="s">
        <v>907</v>
      </c>
      <c r="B142" s="87"/>
      <c r="C142" s="86" t="s">
        <v>852</v>
      </c>
      <c r="D142" s="88"/>
      <c r="E142" s="86" t="s">
        <v>853</v>
      </c>
      <c r="F142" s="88"/>
    </row>
    <row r="143" spans="1:6" ht="12.75">
      <c r="A143" s="88"/>
      <c r="B143" s="89"/>
      <c r="C143" s="88" t="s">
        <v>880</v>
      </c>
      <c r="D143" s="88"/>
      <c r="E143" s="88" t="s">
        <v>881</v>
      </c>
      <c r="F143" s="88"/>
    </row>
    <row r="144" spans="1:6" ht="12.75">
      <c r="A144" s="88"/>
      <c r="B144" s="89"/>
      <c r="C144" s="88"/>
      <c r="D144" s="88"/>
      <c r="E144" s="88"/>
      <c r="F144" s="88"/>
    </row>
    <row r="145" spans="3:5" ht="12.75">
      <c r="C145" s="88"/>
      <c r="E145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107:F121 C90:F104 C73:F87 D57 C58:E68 F57:F68 C42:F54 C25:F39 C12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2011-05-25T14:32:34Z</cp:lastPrinted>
  <dcterms:created xsi:type="dcterms:W3CDTF">2000-06-29T12:02:40Z</dcterms:created>
  <dcterms:modified xsi:type="dcterms:W3CDTF">2011-05-25T14:44:00Z</dcterms:modified>
  <cp:category/>
  <cp:version/>
  <cp:contentType/>
  <cp:contentStatus/>
</cp:coreProperties>
</file>