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75" windowWidth="15075" windowHeight="850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<sst xmlns="http://schemas.openxmlformats.org/spreadsheetml/2006/main" count="1064" uniqueCount="893">
  <si>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</si>
  <si>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</si>
  <si>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</si>
  <si>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</si>
  <si>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</si>
  <si>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</si>
  <si>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</si>
  <si>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</si>
  <si>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</si>
  <si>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</si>
  <si>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</si>
  <si>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</si>
  <si>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</si>
  <si>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</si>
  <si>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</si>
  <si>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</si>
  <si>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</si>
  <si>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</si>
  <si>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</si>
  <si>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</si>
  <si>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</si>
  <si>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</si>
  <si>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</si>
  <si>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</si>
  <si>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</si>
  <si>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</si>
  <si>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</si>
  <si>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</si>
  <si>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</si>
  <si>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</si>
  <si>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</si>
  <si>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</si>
  <si>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</si>
  <si>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</si>
  <si>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</si>
  <si>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</si>
  <si>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</si>
  <si>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</si>
  <si>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</si>
  <si>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</si>
  <si>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</si>
  <si>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</si>
  <si>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</si>
  <si>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</si>
  <si>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</si>
  <si>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</si>
  <si>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</si>
  <si>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</si>
  <si>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</si>
  <si>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</si>
  <si>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</si>
  <si>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</si>
  <si>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</si>
  <si>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</si>
  <si>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</si>
  <si>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</si>
  <si>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</si>
  <si>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</si>
  <si>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</si>
  <si>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</si>
  <si>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</si>
  <si>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</si>
  <si>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</si>
  <si>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</si>
  <si>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</si>
  <si>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</si>
  <si>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</si>
  <si>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</si>
  <si>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</si>
  <si>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</si>
  <si>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</si>
  <si>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</si>
  <si>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</si>
  <si>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</si>
  <si>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</si>
  <si>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</si>
  <si>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</si>
  <si>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</si>
  <si>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</si>
  <si>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</si>
  <si>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</si>
  <si>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</si>
  <si>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</si>
  <si>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</si>
  <si>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</si>
  <si>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</si>
  <si>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</si>
  <si>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</si>
  <si>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</si>
  <si>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</si>
  <si>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</si>
  <si>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</si>
  <si>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</si>
  <si>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</si>
  <si>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</si>
  <si>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</si>
  <si>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</si>
  <si>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</si>
  <si>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</si>
  <si>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</si>
  <si>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</si>
  <si>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</si>
  <si>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</si>
  <si>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</si>
  <si>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</si>
  <si>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</si>
  <si>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</si>
  <si>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</si>
  <si>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</si>
  <si>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</si>
  <si>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</si>
  <si>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</si>
  <si>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</si>
  <si>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</si>
  <si>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</si>
  <si>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</si>
  <si>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</si>
  <si>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</si>
  <si>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</si>
  <si>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</si>
  <si>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</si>
  <si>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</si>
  <si>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</si>
  <si>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</si>
  <si>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</si>
  <si>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</si>
  <si>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</si>
  <si>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</si>
  <si>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</si>
  <si>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</si>
  <si>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</si>
  <si>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</si>
  <si>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</si>
  <si>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</si>
  <si>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</si>
  <si>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</si>
  <si>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</si>
  <si>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</si>
  <si>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</si>
  <si>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</si>
  <si>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</si>
  <si>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</si>
  <si>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</si>
  <si>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</si>
  <si>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</si>
  <si>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</si>
  <si>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</si>
  <si>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</si>
  <si>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</si>
  <si>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</si>
  <si>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</si>
  <si>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</si>
  <si>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</si>
  <si>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</si>
  <si>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</si>
  <si>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</si>
  <si>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</si>
  <si>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</si>
  <si>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</si>
  <si>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</si>
  <si>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</si>
  <si>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</si>
  <si>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</si>
  <si>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</si>
  <si>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</si>
  <si>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</si>
  <si>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</si>
  <si>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</si>
  <si>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</si>
  <si>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</si>
  <si>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</si>
  <si>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</si>
  <si>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</si>
  <si>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</si>
  <si>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</si>
  <si>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</si>
  <si>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</si>
  <si>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</si>
  <si>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</si>
  <si>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</si>
  <si>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</si>
  <si>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</si>
  <si>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</si>
  <si>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</si>
  <si>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</si>
  <si>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</si>
  <si>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</si>
  <si>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</si>
  <si>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</si>
  <si>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</si>
  <si>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</si>
  <si>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</si>
  <si>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</si>
  <si>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</si>
  <si>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</si>
  <si>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</si>
  <si>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</si>
  <si>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</si>
  <si>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</si>
  <si>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</si>
  <si>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</si>
  <si>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</si>
  <si>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</si>
  <si>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</si>
  <si>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</si>
  <si>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</si>
  <si>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</si>
  <si>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</si>
  <si>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</si>
  <si>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</si>
  <si>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</si>
  <si>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</si>
  <si>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</si>
  <si>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</si>
  <si>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</si>
  <si>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</si>
  <si>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</si>
  <si>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</si>
  <si>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</si>
  <si>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</si>
  <si>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</si>
  <si>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</si>
  <si>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</si>
  <si>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</si>
  <si>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</si>
  <si>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</si>
  <si>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</si>
  <si>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</si>
  <si>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</si>
  <si>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</si>
  <si>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</si>
  <si>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</si>
  <si>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</si>
  <si>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</si>
  <si>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</si>
  <si>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</si>
  <si>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</si>
  <si>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</si>
  <si>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</si>
  <si>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</si>
  <si>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</si>
  <si>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</si>
  <si>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</si>
  <si>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</si>
  <si>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</si>
  <si>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</si>
  <si>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</si>
  <si>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</si>
  <si>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</si>
  <si>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</si>
  <si>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</si>
  <si>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</si>
  <si>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</si>
  <si>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</si>
  <si>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</si>
  <si>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</si>
  <si>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</si>
  <si>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</si>
  <si>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</si>
  <si>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</si>
  <si>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</si>
  <si>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</si>
  <si>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</si>
  <si>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</si>
  <si>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</si>
  <si>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</si>
  <si>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</si>
  <si>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</si>
  <si>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</si>
  <si>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</si>
  <si>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</si>
  <si>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</si>
  <si>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</si>
  <si>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</si>
  <si>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</si>
  <si>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</si>
  <si>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</si>
  <si>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</si>
  <si>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</si>
  <si>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</si>
  <si>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</si>
  <si>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</si>
  <si>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</si>
  <si>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</si>
  <si>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</si>
  <si>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</si>
  <si>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</si>
  <si>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</si>
  <si>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</si>
  <si>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</si>
  <si>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</si>
  <si>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</si>
  <si>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</si>
  <si>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</si>
  <si>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</si>
  <si>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</si>
  <si>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</si>
  <si>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</si>
  <si>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</si>
  <si>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</si>
  <si>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</si>
  <si>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</si>
  <si>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</si>
  <si>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</si>
  <si>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</si>
  <si>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</si>
  <si>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</si>
  <si>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</si>
  <si>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</si>
  <si>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</si>
  <si>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</si>
  <si>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</si>
  <si>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</si>
  <si>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</si>
  <si>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</si>
  <si>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</si>
  <si>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</si>
  <si>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</si>
  <si>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</si>
  <si>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</si>
  <si>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</si>
  <si>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</si>
  <si>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</si>
  <si>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</si>
  <si>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</si>
  <si>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</si>
  <si>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</si>
  <si>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</si>
  <si>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</si>
  <si>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</si>
  <si>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</si>
  <si>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</si>
  <si>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</si>
  <si>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</si>
  <si>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</si>
  <si>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</si>
  <si>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</si>
  <si>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</si>
  <si>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</si>
  <si>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</si>
  <si>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</si>
  <si>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</si>
  <si>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</si>
  <si>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</si>
  <si>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</si>
  <si>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</si>
  <si>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</si>
  <si>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</si>
  <si>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</si>
  <si>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</si>
  <si>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</si>
  <si>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</si>
  <si>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</si>
  <si>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</si>
  <si>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</si>
  <si>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</si>
  <si>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</si>
  <si>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</si>
  <si>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</si>
  <si>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</si>
  <si>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</si>
  <si>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</si>
  <si>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</si>
  <si>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</si>
  <si>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</si>
  <si>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</si>
  <si>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</si>
  <si>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</si>
  <si>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</si>
  <si>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</si>
  <si>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</si>
  <si>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</si>
  <si>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</si>
  <si>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</si>
  <si>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</si>
  <si>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</si>
  <si>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</si>
  <si>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</si>
  <si>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</si>
  <si>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</si>
  <si>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</si>
  <si>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</si>
  <si>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</si>
  <si>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</si>
  <si>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</si>
  <si>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</si>
  <si>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</si>
  <si>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</si>
  <si>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</si>
  <si>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</si>
  <si>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</si>
  <si>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</si>
  <si>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</si>
  <si>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</si>
  <si>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</si>
  <si>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</si>
  <si>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</si>
  <si>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</si>
  <si>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</si>
  <si>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</si>
  <si>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</si>
  <si>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</si>
  <si>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</si>
  <si>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</si>
  <si>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</si>
  <si>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</si>
  <si>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</si>
  <si>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</si>
  <si>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</si>
  <si>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</si>
  <si>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</si>
  <si>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</si>
  <si>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</si>
  <si>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</si>
  <si>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</si>
  <si>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</si>
  <si>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</si>
  <si>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</si>
  <si>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</si>
  <si>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</si>
  <si>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</si>
  <si>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</si>
  <si>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</si>
  <si>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</si>
  <si>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</si>
  <si>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</si>
  <si>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</si>
  <si>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</si>
  <si>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</si>
  <si>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</si>
  <si>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</si>
  <si>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</si>
  <si>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</si>
  <si>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</si>
  <si>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</si>
  <si>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</si>
  <si>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</si>
  <si>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</si>
  <si>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</si>
  <si>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</si>
  <si>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</si>
  <si>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</si>
  <si>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</si>
  <si>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</si>
  <si>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</si>
  <si>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</si>
  <si>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</si>
  <si>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</si>
  <si>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</si>
  <si>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</si>
  <si>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</si>
  <si>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</si>
  <si>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</si>
  <si>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</si>
  <si>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</si>
  <si>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</si>
  <si>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</si>
  <si>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</si>
  <si>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</si>
  <si>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</si>
  <si>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</si>
  <si>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</si>
  <si>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</si>
  <si>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</si>
  <si>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</si>
  <si>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</si>
  <si>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</si>
  <si>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</si>
  <si>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</si>
  <si>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</si>
  <si>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</si>
  <si>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</si>
  <si>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</si>
  <si>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</si>
  <si>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</si>
  <si>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</si>
  <si>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</si>
  <si>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</si>
  <si>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</si>
  <si>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</si>
  <si>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</si>
  <si>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</si>
  <si>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</si>
  <si>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</si>
  <si>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</si>
  <si>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</si>
  <si>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</si>
  <si>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</si>
  <si>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</si>
  <si>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</si>
  <si>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</si>
  <si>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</si>
  <si>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</si>
  <si>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</si>
  <si>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</si>
  <si>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</si>
  <si>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</si>
  <si>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</si>
  <si>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</si>
  <si>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</si>
  <si>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</si>
  <si>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</si>
  <si>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</si>
  <si>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</si>
  <si>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</si>
  <si>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</si>
  <si>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</si>
  <si>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</si>
  <si>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</si>
  <si>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</si>
  <si>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</si>
  <si>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</si>
  <si>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</si>
  <si>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</si>
  <si>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</si>
  <si>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</si>
  <si>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</si>
  <si>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</si>
  <si>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</si>
  <si>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</si>
  <si>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</si>
  <si>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</si>
  <si>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</si>
  <si>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</si>
  <si>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</si>
  <si>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</si>
  <si>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</si>
  <si>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</si>
  <si>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</si>
  <si>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</si>
  <si>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</si>
  <si>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</si>
  <si>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</si>
  <si>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</si>
  <si>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</si>
  <si>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</si>
  <si>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</si>
  <si>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</si>
  <si>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</si>
  <si>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</si>
  <si>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</si>
  <si>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</si>
  <si>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</si>
  <si>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</si>
  <si>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</si>
  <si>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</si>
  <si>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</si>
  <si>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</si>
  <si>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</si>
  <si>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</si>
  <si>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</si>
  <si>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</si>
  <si>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</si>
  <si>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</si>
  <si>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</si>
  <si>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</si>
  <si>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</si>
  <si>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</si>
  <si>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</si>
  <si>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</si>
  <si>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</si>
  <si>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</si>
  <si>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</si>
  <si>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</si>
  <si>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</si>
  <si>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</si>
  <si>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</si>
  <si>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</si>
  <si>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</si>
  <si>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</si>
  <si>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</si>
  <si>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</si>
  <si>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</si>
  <si>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</si>
  <si>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</si>
  <si>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</si>
  <si>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</si>
  <si>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</si>
  <si>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</si>
  <si>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</si>
  <si>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</si>
  <si>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</si>
  <si>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</si>
  <si>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</si>
  <si>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</si>
  <si>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</si>
  <si>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</si>
  <si>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</si>
  <si>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</si>
  <si>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</si>
  <si>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</si>
  <si>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</si>
  <si>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</si>
  <si>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</si>
  <si>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</si>
  <si>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</si>
  <si>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</si>
  <si>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</si>
  <si>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</si>
  <si>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</si>
  <si>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</si>
  <si>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</si>
  <si>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</si>
  <si>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</si>
  <si>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</si>
  <si>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</si>
  <si>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</si>
  <si>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</si>
  <si>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</si>
  <si>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</si>
  <si>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</si>
  <si>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</si>
  <si>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</si>
  <si>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</si>
  <si>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</si>
  <si>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</si>
  <si>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</si>
  <si>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</si>
  <si>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</si>
  <si>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</si>
  <si>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</si>
  <si>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</si>
  <si>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</si>
  <si>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</si>
  <si>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</si>
  <si>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</si>
  <si>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</si>
  <si>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</si>
  <si>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</si>
  <si>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</si>
  <si>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</si>
  <si>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</si>
  <si>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</si>
  <si>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</si>
  <si>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</si>
  <si>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</si>
  <si>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</si>
  <si>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</si>
  <si>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</si>
  <si>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</si>
  <si>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</si>
  <si>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</si>
  <si>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</si>
  <si>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</si>
  <si>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</si>
  <si>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</si>
  <si>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</si>
  <si>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</si>
  <si>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</si>
  <si>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</si>
  <si>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</si>
  <si>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</si>
  <si>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</si>
  <si>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</si>
  <si>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</si>
  <si>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</si>
  <si>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</si>
  <si>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</si>
  <si>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</si>
  <si>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</si>
  <si>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</si>
  <si>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</si>
  <si>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</si>
  <si>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</si>
  <si>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</si>
  <si>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</si>
  <si>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</si>
  <si>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</si>
  <si>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</si>
  <si>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</si>
  <si>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</si>
  <si>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</si>
  <si>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</si>
  <si>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</si>
  <si>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</si>
  <si>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</si>
  <si>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</si>
  <si>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</si>
  <si>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</si>
  <si>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</si>
  <si>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</si>
  <si>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</si>
  <si>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</si>
  <si>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</si>
  <si>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</si>
  <si>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</si>
  <si>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</si>
  <si>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</si>
  <si>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</si>
  <si>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</si>
  <si>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</si>
  <si>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</si>
  <si>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</si>
  <si>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</si>
  <si>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</si>
  <si>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</si>
  <si>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</si>
  <si>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</si>
  <si>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</si>
  <si>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</si>
  <si>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</si>
  <si>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</si>
  <si>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</si>
  <si>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</si>
  <si>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</si>
  <si>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</si>
  <si>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</si>
  <si>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</si>
  <si>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</si>
  <si>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</si>
  <si>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</si>
  <si>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</si>
  <si>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</si>
  <si>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</si>
  <si>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</si>
  <si>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</si>
  <si>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</si>
  <si>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</si>
  <si>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</si>
  <si>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</si>
  <si>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</si>
  <si>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</si>
  <si>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</si>
  <si>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</si>
  <si>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</si>
  <si>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</si>
  <si>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</si>
  <si>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</si>
  <si>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</si>
  <si>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</si>
  <si>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</si>
  <si>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</si>
  <si>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</si>
  <si>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</si>
  <si>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</si>
  <si>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</si>
  <si>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</si>
  <si>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</si>
  <si>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</si>
  <si>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</si>
  <si>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</si>
  <si>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</si>
  <si>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</si>
  <si>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</si>
  <si>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</si>
  <si>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</si>
  <si>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</si>
  <si>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</si>
  <si>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</si>
  <si>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</si>
  <si>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</si>
  <si>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</si>
  <si>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</si>
  <si>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</si>
  <si>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</si>
  <si>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</si>
  <si>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</si>
  <si>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</si>
  <si>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</si>
  <si>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</si>
  <si>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</si>
  <si>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</si>
  <si>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</si>
  <si>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</si>
  <si>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</si>
  <si>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</si>
  <si>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</si>
  <si>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</si>
  <si>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</si>
  <si>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</si>
  <si>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</si>
  <si>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</si>
  <si>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</si>
  <si>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</si>
  <si>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</si>
  <si>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</si>
  <si>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</si>
  <si>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</si>
  <si>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</si>
  <si>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</si>
  <si>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</si>
  <si>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</si>
  <si>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</si>
  <si>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</si>
  <si>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</si>
  <si>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</si>
  <si>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</si>
  <si>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</si>
  <si>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</si>
  <si>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</si>
  <si>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</si>
  <si>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</si>
  <si>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</si>
  <si>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</si>
  <si>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</si>
  <si>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</si>
  <si>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</si>
  <si>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</si>
  <si>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</si>
  <si>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</si>
  <si>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</si>
  <si>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</si>
  <si>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</si>
  <si>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</si>
  <si>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</si>
  <si>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</si>
  <si>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</si>
  <si>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</si>
  <si>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</si>
  <si>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</si>
  <si>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</si>
  <si>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</si>
  <si>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</si>
  <si>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</si>
  <si>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</si>
  <si>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</si>
  <si>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</si>
  <si>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</si>
  <si>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</si>
  <si>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</si>
  <si>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</si>
  <si>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</si>
  <si>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</si>
  <si>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</si>
  <si>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</si>
  <si>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</si>
  <si>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</si>
  <si>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</si>
  <si>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</si>
  <si>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</si>
  <si>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</si>
  <si>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</si>
  <si>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</si>
  <si>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</si>
  <si>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</si>
  <si>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</si>
  <si>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</si>
  <si>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</si>
  <si>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</si>
  <si>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</si>
  <si>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</si>
  <si>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</si>
  <si>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</si>
  <si>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</si>
  <si>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</si>
  <si>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</si>
  <si>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</si>
  <si>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</si>
  <si>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</si>
  <si>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</si>
  <si>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</si>
  <si>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</si>
  <si>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</si>
  <si>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</si>
  <si>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</si>
  <si>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</si>
  <si>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</si>
  <si>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Холдинг "Варна А" АД</t>
  </si>
  <si>
    <t>КОНСОЛИДИРАН</t>
  </si>
  <si>
    <t>Съставител: Нели Апостолова</t>
  </si>
  <si>
    <t>Ръководител:Милчо Близнаков</t>
  </si>
  <si>
    <t>Нели Апостолва</t>
  </si>
  <si>
    <t>Милчо Близнаков</t>
  </si>
  <si>
    <t xml:space="preserve">Съставител:Нели Апостолова </t>
  </si>
  <si>
    <t>Ръководител: Милчо Близнаков</t>
  </si>
  <si>
    <t xml:space="preserve"> Ръководител…Милчо Близнаков</t>
  </si>
  <si>
    <t xml:space="preserve">                                    Съставител:Нели Апостолова </t>
  </si>
  <si>
    <t>Съставител:Нели Апостолова</t>
  </si>
  <si>
    <t xml:space="preserve">Съставител: Нели Апостолова </t>
  </si>
  <si>
    <t>Нели Апостолова</t>
  </si>
  <si>
    <t>М. Близнаков</t>
  </si>
  <si>
    <t>2."Елпром Термо Балчик "АД</t>
  </si>
  <si>
    <t>3. "Юг Турист "ООД</t>
  </si>
  <si>
    <t>4."Мелани Текс "ООД</t>
  </si>
  <si>
    <t xml:space="preserve">2."Детелина "АД </t>
  </si>
  <si>
    <t>01.01.2008г. -31.03.2008г.</t>
  </si>
  <si>
    <t>Ръководител:Таня Парушева</t>
  </si>
  <si>
    <t>Дата на съставяне: 29.05.2008г.</t>
  </si>
  <si>
    <t>29.05.2008г.</t>
  </si>
  <si>
    <t xml:space="preserve">Таня Парушева </t>
  </si>
  <si>
    <t xml:space="preserve">Дата на съставяне:    29.05.2008г.                                  </t>
  </si>
  <si>
    <t xml:space="preserve">Ръководител: Таня Парушева </t>
  </si>
  <si>
    <t xml:space="preserve">Дата  на съставяне:29.05.2008г.                                                                                                                    </t>
  </si>
  <si>
    <t xml:space="preserve"> Ръководител: Таня Парушева </t>
  </si>
  <si>
    <t xml:space="preserve">Дата на съставяне: 29.05.2008г.                      </t>
  </si>
  <si>
    <t xml:space="preserve">Ръководител:Таня Парушева </t>
  </si>
  <si>
    <t>Дата на съставяне:29.05.2008г.</t>
  </si>
  <si>
    <t xml:space="preserve">Т. Парушева </t>
  </si>
  <si>
    <t>Дата на съставяне:29.05.2003г.</t>
  </si>
  <si>
    <t>1."Болкан енд Сий Пропъртис"АДСИЦ</t>
  </si>
  <si>
    <t>1. Св. Св. Константин и Елена - Холдинг "АД</t>
  </si>
  <si>
    <t>3."Елпром Термо 97"АД</t>
  </si>
  <si>
    <t>4. "Глобал Проджект Мениджмънт"ООД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</si>
</sst>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82">
      <selection activeCell="G52" sqref="G5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103249584</v>
      </c>
    </row>
    <row r="4" spans="1:8" ht="15">
      <c r="A4" s="582" t="s">
        <v>3</v>
      </c>
      <c r="B4" s="586"/>
      <c r="C4" s="586"/>
      <c r="D4" s="586"/>
      <c r="E4" s="504" t="s">
        <v>858</v>
      </c>
      <c r="F4" s="584" t="s">
        <v>4</v>
      </c>
      <c r="G4" s="585"/>
      <c r="H4" s="461">
        <v>17</v>
      </c>
    </row>
    <row r="5" spans="1:8" ht="15">
      <c r="A5" s="582" t="s">
        <v>5</v>
      </c>
      <c r="B5" s="583"/>
      <c r="C5" s="583"/>
      <c r="D5" s="583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4409</v>
      </c>
      <c r="D11" s="151">
        <v>4409</v>
      </c>
      <c r="E11" s="237" t="s">
        <v>22</v>
      </c>
      <c r="F11" s="242" t="s">
        <v>23</v>
      </c>
      <c r="G11" s="152">
        <v>2100</v>
      </c>
      <c r="H11" s="152">
        <v>2100</v>
      </c>
    </row>
    <row r="12" spans="1:8" ht="15">
      <c r="A12" s="235" t="s">
        <v>24</v>
      </c>
      <c r="B12" s="241" t="s">
        <v>25</v>
      </c>
      <c r="C12" s="151">
        <v>1829</v>
      </c>
      <c r="D12" s="151">
        <v>1838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269</v>
      </c>
      <c r="D13" s="151">
        <v>271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64</v>
      </c>
      <c r="D15" s="151">
        <v>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1653</v>
      </c>
      <c r="D17" s="151">
        <v>198</v>
      </c>
      <c r="E17" s="243" t="s">
        <v>46</v>
      </c>
      <c r="F17" s="245" t="s">
        <v>47</v>
      </c>
      <c r="G17" s="154">
        <f>G11+G14+G15+G16</f>
        <v>2100</v>
      </c>
      <c r="H17" s="154">
        <f>H11+H14+H15+H16</f>
        <v>2100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57</v>
      </c>
      <c r="D18" s="151">
        <v>57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8301</v>
      </c>
      <c r="D19" s="155">
        <f>SUM(D11:D18)</f>
        <v>6817</v>
      </c>
      <c r="E19" s="237" t="s">
        <v>53</v>
      </c>
      <c r="F19" s="242" t="s">
        <v>54</v>
      </c>
      <c r="G19" s="152">
        <v>48425</v>
      </c>
      <c r="H19" s="152">
        <v>48425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77</v>
      </c>
      <c r="D20" s="151">
        <v>78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387</v>
      </c>
      <c r="H21" s="156">
        <f>SUM(H22:H24)</f>
        <v>1216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104</v>
      </c>
      <c r="H22" s="152">
        <v>104</v>
      </c>
    </row>
    <row r="23" spans="1:13" ht="15">
      <c r="A23" s="235" t="s">
        <v>66</v>
      </c>
      <c r="B23" s="241" t="s">
        <v>67</v>
      </c>
      <c r="C23" s="151"/>
      <c r="D23" s="151">
        <v>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>
        <v>283</v>
      </c>
      <c r="H24" s="152">
        <v>1112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48812</v>
      </c>
      <c r="H25" s="154">
        <f>H19+H20+H21</f>
        <v>49641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17799</v>
      </c>
      <c r="H27" s="154">
        <f>SUM(H28:H30)</f>
        <v>12223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17799</v>
      </c>
      <c r="H28" s="152">
        <f>11819+404</f>
        <v>12223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2192</v>
      </c>
      <c r="H31" s="152">
        <v>5576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19991</v>
      </c>
      <c r="H33" s="154">
        <f>H27+H31+H32</f>
        <v>17799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4907</v>
      </c>
      <c r="D34" s="155">
        <f>SUM(D35:D38)</f>
        <v>5748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70903</v>
      </c>
      <c r="H36" s="154">
        <f>H25+H17+H33</f>
        <v>69540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1362</v>
      </c>
      <c r="D37" s="151">
        <v>1374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3545</v>
      </c>
      <c r="D38" s="151">
        <v>4374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1612</v>
      </c>
      <c r="H39" s="158">
        <v>1120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322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4907</v>
      </c>
      <c r="D45" s="155">
        <f>D34+D39+D44</f>
        <v>5748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19456</v>
      </c>
      <c r="H47" s="152">
        <v>19451</v>
      </c>
      <c r="M47" s="157"/>
    </row>
    <row r="48" spans="1:8" ht="15">
      <c r="A48" s="235" t="s">
        <v>147</v>
      </c>
      <c r="B48" s="244" t="s">
        <v>148</v>
      </c>
      <c r="C48" s="151">
        <v>2294</v>
      </c>
      <c r="D48" s="151">
        <v>2294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19778</v>
      </c>
      <c r="H49" s="154">
        <f>SUM(H43:H48)</f>
        <v>19451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2294</v>
      </c>
      <c r="D51" s="155">
        <f>SUM(D47:D50)</f>
        <v>2294</v>
      </c>
      <c r="E51" s="251" t="s">
        <v>157</v>
      </c>
      <c r="F51" s="245" t="s">
        <v>158</v>
      </c>
      <c r="G51" s="152">
        <v>23</v>
      </c>
      <c r="H51" s="152">
        <v>322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52</v>
      </c>
      <c r="H53" s="152">
        <v>52</v>
      </c>
    </row>
    <row r="54" spans="1:8" ht="15">
      <c r="A54" s="235" t="s">
        <v>166</v>
      </c>
      <c r="B54" s="249" t="s">
        <v>167</v>
      </c>
      <c r="C54" s="151">
        <v>19</v>
      </c>
      <c r="D54" s="151">
        <v>19</v>
      </c>
      <c r="E54" s="237" t="s">
        <v>168</v>
      </c>
      <c r="F54" s="245" t="s">
        <v>169</v>
      </c>
      <c r="G54" s="152"/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15601</v>
      </c>
      <c r="D55" s="155">
        <f>D19+D20+D21+D27+D32+D45+D51+D53+D54</f>
        <v>14958</v>
      </c>
      <c r="E55" s="237" t="s">
        <v>172</v>
      </c>
      <c r="F55" s="261" t="s">
        <v>173</v>
      </c>
      <c r="G55" s="154">
        <f>G49+G51+G52+G53+G54</f>
        <v>19853</v>
      </c>
      <c r="H55" s="154">
        <f>H49+H51+H52+H53+H54</f>
        <v>19825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131</v>
      </c>
      <c r="D58" s="151">
        <v>135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</v>
      </c>
      <c r="D59" s="151">
        <v>32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4</v>
      </c>
      <c r="D60" s="151">
        <v>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0</v>
      </c>
      <c r="D61" s="151">
        <v>0</v>
      </c>
      <c r="E61" s="243" t="s">
        <v>189</v>
      </c>
      <c r="F61" s="272" t="s">
        <v>190</v>
      </c>
      <c r="G61" s="154">
        <f>SUM(G62:G68)</f>
        <v>6978</v>
      </c>
      <c r="H61" s="154">
        <f>SUM(H62:H68)</f>
        <v>9920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1875</v>
      </c>
      <c r="H62" s="152">
        <v>1974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164</v>
      </c>
      <c r="D64" s="155">
        <f>SUM(D58:D63)</f>
        <v>171</v>
      </c>
      <c r="E64" s="237" t="s">
        <v>200</v>
      </c>
      <c r="F64" s="242" t="s">
        <v>201</v>
      </c>
      <c r="G64" s="152">
        <v>4579</v>
      </c>
      <c r="H64" s="152">
        <v>7654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239</v>
      </c>
      <c r="H66" s="152">
        <v>250</v>
      </c>
    </row>
    <row r="67" spans="1:8" ht="15">
      <c r="A67" s="235" t="s">
        <v>207</v>
      </c>
      <c r="B67" s="241" t="s">
        <v>208</v>
      </c>
      <c r="C67" s="151">
        <v>3887</v>
      </c>
      <c r="D67" s="151">
        <v>3793</v>
      </c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f>5311-31</f>
        <v>5280</v>
      </c>
      <c r="D68" s="151">
        <v>8713</v>
      </c>
      <c r="E68" s="237" t="s">
        <v>213</v>
      </c>
      <c r="F68" s="242" t="s">
        <v>214</v>
      </c>
      <c r="G68" s="152">
        <v>285</v>
      </c>
      <c r="H68" s="152">
        <v>42</v>
      </c>
    </row>
    <row r="69" spans="1:8" ht="15">
      <c r="A69" s="235" t="s">
        <v>215</v>
      </c>
      <c r="B69" s="241" t="s">
        <v>216</v>
      </c>
      <c r="C69" s="151">
        <v>62863</v>
      </c>
      <c r="D69" s="151">
        <v>20162</v>
      </c>
      <c r="E69" s="251" t="s">
        <v>78</v>
      </c>
      <c r="F69" s="242" t="s">
        <v>217</v>
      </c>
      <c r="G69" s="152">
        <v>748</v>
      </c>
      <c r="H69" s="152">
        <v>317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31</v>
      </c>
      <c r="D71" s="151">
        <v>44</v>
      </c>
      <c r="E71" s="253" t="s">
        <v>46</v>
      </c>
      <c r="F71" s="273" t="s">
        <v>224</v>
      </c>
      <c r="G71" s="161">
        <f>G59+G60+G61+G69+G70</f>
        <v>7726</v>
      </c>
      <c r="H71" s="161">
        <f>H59+H60+H61+H69+H70</f>
        <v>10237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>
        <v>29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72078</v>
      </c>
      <c r="D75" s="155">
        <f>SUM(D67:D74)</f>
        <v>32741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7726</v>
      </c>
      <c r="H79" s="162">
        <f>H71+H74+H75+H76</f>
        <v>10237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8429</v>
      </c>
      <c r="D82" s="151">
        <v>9104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8429</v>
      </c>
      <c r="D84" s="155">
        <f>D83+D82+D78</f>
        <v>9104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2053</v>
      </c>
      <c r="D87" s="151">
        <v>204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1769</v>
      </c>
      <c r="D88" s="151">
        <v>43544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3822</v>
      </c>
      <c r="D91" s="155">
        <f>SUM(D87:D90)</f>
        <v>43748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84493</v>
      </c>
      <c r="D93" s="155">
        <f>D64+D75+D84+D91+D92</f>
        <v>85764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100094</v>
      </c>
      <c r="D94" s="164">
        <f>D93+D55</f>
        <v>100722</v>
      </c>
      <c r="E94" s="449" t="s">
        <v>270</v>
      </c>
      <c r="F94" s="289" t="s">
        <v>271</v>
      </c>
      <c r="G94" s="165">
        <f>G36+G39+G55+G79</f>
        <v>100094</v>
      </c>
      <c r="H94" s="165">
        <f>H36+H39+H55+H79</f>
        <v>100722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579">
        <f>100094-C94</f>
        <v>0</v>
      </c>
      <c r="E96" s="433"/>
      <c r="F96" s="170"/>
      <c r="G96" s="575">
        <f>G94-C94</f>
        <v>0</v>
      </c>
      <c r="H96" s="576">
        <f>H94-D94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0" t="s">
        <v>859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860</v>
      </c>
      <c r="D100" s="581"/>
      <c r="E100" s="581"/>
    </row>
    <row r="102" spans="3:5" ht="15">
      <c r="C102" s="580" t="s">
        <v>876</v>
      </c>
      <c r="D102" s="581"/>
      <c r="E102" s="581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23:D26 C30:D30 C35:D38 C40:D44 C47:D50 C53:D54 C11:D18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3">
      <selection activeCell="H20" sqref="H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Холдинг "Варна А" АД</v>
      </c>
      <c r="C2" s="589"/>
      <c r="D2" s="589"/>
      <c r="E2" s="589"/>
      <c r="F2" s="591" t="s">
        <v>2</v>
      </c>
      <c r="G2" s="591"/>
      <c r="H2" s="526">
        <f>'справка №1-БАЛАНС'!H3</f>
        <v>103249584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17</v>
      </c>
    </row>
    <row r="4" spans="1:8" ht="17.25" customHeight="1">
      <c r="A4" s="467" t="s">
        <v>5</v>
      </c>
      <c r="B4" s="590" t="str">
        <f>'справка №1-БАЛАНС'!E5</f>
        <v>01.01.2008г. -31.03.2008г.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86</v>
      </c>
      <c r="D9" s="46">
        <v>179</v>
      </c>
      <c r="E9" s="298" t="s">
        <v>284</v>
      </c>
      <c r="F9" s="549" t="s">
        <v>285</v>
      </c>
      <c r="G9" s="550">
        <v>3</v>
      </c>
      <c r="H9" s="550">
        <v>238</v>
      </c>
    </row>
    <row r="10" spans="1:8" ht="12">
      <c r="A10" s="298" t="s">
        <v>286</v>
      </c>
      <c r="B10" s="299" t="s">
        <v>287</v>
      </c>
      <c r="C10" s="46">
        <v>84</v>
      </c>
      <c r="D10" s="46">
        <v>29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23</v>
      </c>
      <c r="D11" s="46">
        <v>21</v>
      </c>
      <c r="E11" s="300" t="s">
        <v>292</v>
      </c>
      <c r="F11" s="549" t="s">
        <v>293</v>
      </c>
      <c r="G11" s="550">
        <v>109</v>
      </c>
      <c r="H11" s="550">
        <v>52</v>
      </c>
    </row>
    <row r="12" spans="1:8" ht="12">
      <c r="A12" s="298" t="s">
        <v>294</v>
      </c>
      <c r="B12" s="299" t="s">
        <v>295</v>
      </c>
      <c r="C12" s="46">
        <v>123</v>
      </c>
      <c r="D12" s="46">
        <v>151</v>
      </c>
      <c r="E12" s="300" t="s">
        <v>78</v>
      </c>
      <c r="F12" s="549" t="s">
        <v>296</v>
      </c>
      <c r="G12" s="550">
        <v>61</v>
      </c>
      <c r="H12" s="550">
        <v>86</v>
      </c>
    </row>
    <row r="13" spans="1:18" ht="12">
      <c r="A13" s="298" t="s">
        <v>297</v>
      </c>
      <c r="B13" s="299" t="s">
        <v>298</v>
      </c>
      <c r="C13" s="46">
        <v>20</v>
      </c>
      <c r="D13" s="46">
        <v>18</v>
      </c>
      <c r="E13" s="301" t="s">
        <v>51</v>
      </c>
      <c r="F13" s="551" t="s">
        <v>299</v>
      </c>
      <c r="G13" s="548">
        <f>SUM(G9:G12)</f>
        <v>173</v>
      </c>
      <c r="H13" s="548">
        <f>SUM(H9:H12)</f>
        <v>376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</v>
      </c>
      <c r="D14" s="46">
        <v>46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</v>
      </c>
      <c r="D15" s="47">
        <v>-19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12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337</v>
      </c>
      <c r="D19" s="49">
        <f>SUM(D9:D15)+D16</f>
        <v>437</v>
      </c>
      <c r="E19" s="304" t="s">
        <v>316</v>
      </c>
      <c r="F19" s="552" t="s">
        <v>317</v>
      </c>
      <c r="G19" s="550">
        <v>141</v>
      </c>
      <c r="H19" s="550">
        <v>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3902</v>
      </c>
      <c r="H21" s="550">
        <v>731</v>
      </c>
    </row>
    <row r="22" spans="1:8" ht="24">
      <c r="A22" s="304" t="s">
        <v>323</v>
      </c>
      <c r="B22" s="305" t="s">
        <v>324</v>
      </c>
      <c r="C22" s="46">
        <v>434</v>
      </c>
      <c r="D22" s="46">
        <v>391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662</v>
      </c>
      <c r="D23" s="46"/>
      <c r="E23" s="298" t="s">
        <v>329</v>
      </c>
      <c r="F23" s="552" t="s">
        <v>330</v>
      </c>
      <c r="G23" s="550">
        <v>3</v>
      </c>
      <c r="H23" s="550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4046</v>
      </c>
      <c r="H24" s="548">
        <f>SUM(H19:H23)</f>
        <v>744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18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1114</v>
      </c>
      <c r="D26" s="49">
        <f>SUM(D22:D25)</f>
        <v>396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1451</v>
      </c>
      <c r="D28" s="50">
        <f>D26+D19</f>
        <v>833</v>
      </c>
      <c r="E28" s="127" t="s">
        <v>338</v>
      </c>
      <c r="F28" s="554" t="s">
        <v>339</v>
      </c>
      <c r="G28" s="548">
        <f>G13+G15+G24</f>
        <v>4219</v>
      </c>
      <c r="H28" s="548">
        <f>H13+H15+H24</f>
        <v>1120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2768</v>
      </c>
      <c r="D30" s="50">
        <f>IF((H28-D28)&gt;0,H28-D28,0)</f>
        <v>287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1451</v>
      </c>
      <c r="D33" s="49">
        <f>D28+D31+D32</f>
        <v>833</v>
      </c>
      <c r="E33" s="127" t="s">
        <v>352</v>
      </c>
      <c r="F33" s="554" t="s">
        <v>353</v>
      </c>
      <c r="G33" s="53">
        <f>G32+G31+G28</f>
        <v>4219</v>
      </c>
      <c r="H33" s="53">
        <f>H32+H31+H28</f>
        <v>1120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2768</v>
      </c>
      <c r="D34" s="50">
        <f>IF((H33-D33)&gt;0,H33-D33,0)</f>
        <v>287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84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84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2684</v>
      </c>
      <c r="D39" s="460">
        <f>+IF((H33-D33-D35)&gt;0,H33-D33-D35,0)</f>
        <v>287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492</v>
      </c>
      <c r="D40" s="51">
        <v>16</v>
      </c>
      <c r="E40" s="127" t="s">
        <v>370</v>
      </c>
      <c r="F40" s="558" t="s">
        <v>372</v>
      </c>
      <c r="G40" s="550">
        <v>0</v>
      </c>
      <c r="H40" s="550">
        <v>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2192</v>
      </c>
      <c r="D41" s="52">
        <f>IF(H39=0,IF(D39-D40&gt;0,D39-D40+H40,0),IF(H39-H40&lt;0,H40-H39+D39,0))</f>
        <v>271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4219</v>
      </c>
      <c r="D42" s="53">
        <f>D33+D35+D39</f>
        <v>1120</v>
      </c>
      <c r="E42" s="128" t="s">
        <v>379</v>
      </c>
      <c r="F42" s="129" t="s">
        <v>380</v>
      </c>
      <c r="G42" s="53">
        <f>G39+G33</f>
        <v>4219</v>
      </c>
      <c r="H42" s="53">
        <f>H39+H33</f>
        <v>1120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855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381</v>
      </c>
      <c r="D48" s="587" t="s">
        <v>861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862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8" t="s">
        <v>779</v>
      </c>
      <c r="D52" s="425" t="s">
        <v>879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4330708661417323" bottom="0.3937007874015748" header="0.2362204724409449" footer="0.2362204724409449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0">
      <selection activeCell="C24" sqref="C2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Холдинг "Варна А" АД</v>
      </c>
      <c r="C4" s="541" t="s">
        <v>2</v>
      </c>
      <c r="D4" s="541">
        <f>'справка №1-БАЛАНС'!H3</f>
        <v>103249584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17</v>
      </c>
    </row>
    <row r="6" spans="1:6" ht="12" customHeight="1">
      <c r="A6" s="471" t="s">
        <v>5</v>
      </c>
      <c r="B6" s="506" t="str">
        <f>'справка №1-БАЛАНС'!E5</f>
        <v>01.01.2008г. -31.03.2008г.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4076</v>
      </c>
      <c r="D10" s="54">
        <v>475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-1971</v>
      </c>
      <c r="D11" s="54">
        <v>-387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-145</v>
      </c>
      <c r="D13" s="54">
        <v>-119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-185</v>
      </c>
      <c r="D14" s="54">
        <v>-19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-440</v>
      </c>
      <c r="D19" s="54">
        <v>-41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1335</v>
      </c>
      <c r="D20" s="55">
        <f>SUM(D10:D19)</f>
        <v>-97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-1464</v>
      </c>
      <c r="D22" s="54">
        <v>-1358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2934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-10</v>
      </c>
      <c r="D25" s="54">
        <v>-506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-42727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1929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-41260</v>
      </c>
      <c r="D32" s="55">
        <f>SUM(D22:D31)</f>
        <v>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0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0</v>
      </c>
      <c r="D37" s="54">
        <v>-506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>
        <v>-3</v>
      </c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</v>
      </c>
      <c r="D42" s="55">
        <f>SUM(D34:D41)</f>
        <v>-509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-39926</v>
      </c>
      <c r="D43" s="55">
        <f>D42+D32+D20</f>
        <v>-541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43748</v>
      </c>
      <c r="D44" s="132">
        <v>443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3822</v>
      </c>
      <c r="D45" s="55">
        <f>D44+D43</f>
        <v>-98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578"/>
      <c r="D49" s="437"/>
      <c r="E49" s="343"/>
      <c r="G49" s="133"/>
      <c r="H49" s="133"/>
    </row>
    <row r="50" spans="1:8" ht="12">
      <c r="A50" s="318"/>
      <c r="B50" s="436" t="s">
        <v>863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93" t="s">
        <v>881</v>
      </c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0.5118110236220472" bottom="0.4330708661417323" header="0.35433070866141736" footer="0.2755905511811024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B9">
      <selection activeCell="H29" sqref="H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Холдинг "Варна А"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103249584</v>
      </c>
      <c r="N3" s="2"/>
    </row>
    <row r="4" spans="1:15" s="532" customFormat="1" ht="13.5" customHeight="1">
      <c r="A4" s="467" t="s">
        <v>460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17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01.01.2008г. -31.03.2008г.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2100</v>
      </c>
      <c r="D11" s="58">
        <f>'справка №1-БАЛАНС'!H19</f>
        <v>48425</v>
      </c>
      <c r="E11" s="58">
        <f>'справка №1-БАЛАНС'!H20</f>
        <v>0</v>
      </c>
      <c r="F11" s="58">
        <f>'справка №1-БАЛАНС'!H22</f>
        <v>104</v>
      </c>
      <c r="G11" s="58">
        <f>'справка №1-БАЛАНС'!H23</f>
        <v>0</v>
      </c>
      <c r="H11" s="60">
        <f>'справка №1-БАЛАНС'!H24</f>
        <v>1112</v>
      </c>
      <c r="I11" s="58">
        <f>'справка №1-БАЛАНС'!H28+'справка №1-БАЛАНС'!H31</f>
        <v>17799</v>
      </c>
      <c r="J11" s="58">
        <f>'справка №1-БАЛАНС'!H29+'справка №1-БАЛАНС'!H32</f>
        <v>0</v>
      </c>
      <c r="K11" s="60"/>
      <c r="L11" s="344">
        <f>SUM(C11:K11)</f>
        <v>69540</v>
      </c>
      <c r="M11" s="58">
        <f>'справка №1-БАЛАНС'!H39</f>
        <v>1120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0</v>
      </c>
      <c r="J14" s="60">
        <v>0</v>
      </c>
      <c r="K14" s="60"/>
      <c r="L14" s="344">
        <f t="shared" si="1"/>
        <v>0</v>
      </c>
      <c r="M14" s="60">
        <v>0</v>
      </c>
      <c r="N14" s="11"/>
    </row>
    <row r="15" spans="1:23" ht="12">
      <c r="A15" s="10" t="s">
        <v>487</v>
      </c>
      <c r="B15" s="17" t="s">
        <v>488</v>
      </c>
      <c r="C15" s="61">
        <f>C11+C12</f>
        <v>2100</v>
      </c>
      <c r="D15" s="61">
        <f aca="true" t="shared" si="2" ref="D15:M15">D11+D12</f>
        <v>48425</v>
      </c>
      <c r="E15" s="61">
        <f t="shared" si="2"/>
        <v>0</v>
      </c>
      <c r="F15" s="61">
        <f t="shared" si="2"/>
        <v>104</v>
      </c>
      <c r="G15" s="61">
        <f t="shared" si="2"/>
        <v>0</v>
      </c>
      <c r="H15" s="61">
        <f t="shared" si="2"/>
        <v>1112</v>
      </c>
      <c r="I15" s="61">
        <f t="shared" si="2"/>
        <v>17799</v>
      </c>
      <c r="J15" s="61">
        <f t="shared" si="2"/>
        <v>0</v>
      </c>
      <c r="K15" s="61">
        <f t="shared" si="2"/>
        <v>0</v>
      </c>
      <c r="L15" s="344">
        <f t="shared" si="1"/>
        <v>69540</v>
      </c>
      <c r="M15" s="61">
        <f t="shared" si="2"/>
        <v>1120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2192</v>
      </c>
      <c r="J16" s="345">
        <f>+'справка №1-БАЛАНС'!G32</f>
        <v>0</v>
      </c>
      <c r="K16" s="60"/>
      <c r="L16" s="344">
        <f t="shared" si="1"/>
        <v>2192</v>
      </c>
      <c r="M16" s="60">
        <v>492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>
        <v>0</v>
      </c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>
        <v>0</v>
      </c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0</v>
      </c>
      <c r="F28" s="60"/>
      <c r="G28" s="60"/>
      <c r="H28" s="60">
        <v>-829</v>
      </c>
      <c r="I28" s="60">
        <v>0</v>
      </c>
      <c r="J28" s="60">
        <v>0</v>
      </c>
      <c r="K28" s="60"/>
      <c r="L28" s="344">
        <f t="shared" si="1"/>
        <v>-829</v>
      </c>
      <c r="M28" s="60">
        <v>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2100</v>
      </c>
      <c r="D29" s="59">
        <f aca="true" t="shared" si="6" ref="D29:M29">D17+D20+D21+D24+D28+D27+D15+D16</f>
        <v>48425</v>
      </c>
      <c r="E29" s="59">
        <f t="shared" si="6"/>
        <v>0</v>
      </c>
      <c r="F29" s="59">
        <f t="shared" si="6"/>
        <v>104</v>
      </c>
      <c r="G29" s="59">
        <f t="shared" si="6"/>
        <v>0</v>
      </c>
      <c r="H29" s="59">
        <f t="shared" si="6"/>
        <v>283</v>
      </c>
      <c r="I29" s="59">
        <f t="shared" si="6"/>
        <v>19991</v>
      </c>
      <c r="J29" s="59">
        <f t="shared" si="6"/>
        <v>0</v>
      </c>
      <c r="K29" s="59">
        <f t="shared" si="6"/>
        <v>0</v>
      </c>
      <c r="L29" s="344">
        <f t="shared" si="1"/>
        <v>70903</v>
      </c>
      <c r="M29" s="59">
        <f t="shared" si="6"/>
        <v>1612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2100</v>
      </c>
      <c r="D32" s="59">
        <f t="shared" si="7"/>
        <v>48425</v>
      </c>
      <c r="E32" s="59">
        <f t="shared" si="7"/>
        <v>0</v>
      </c>
      <c r="F32" s="59">
        <f t="shared" si="7"/>
        <v>104</v>
      </c>
      <c r="G32" s="59">
        <f t="shared" si="7"/>
        <v>0</v>
      </c>
      <c r="H32" s="59">
        <f t="shared" si="7"/>
        <v>283</v>
      </c>
      <c r="I32" s="59">
        <f t="shared" si="7"/>
        <v>19991</v>
      </c>
      <c r="J32" s="59">
        <f t="shared" si="7"/>
        <v>0</v>
      </c>
      <c r="K32" s="59">
        <f t="shared" si="7"/>
        <v>0</v>
      </c>
      <c r="L32" s="344">
        <f t="shared" si="1"/>
        <v>70903</v>
      </c>
      <c r="M32" s="59">
        <f>M29+M30+M31</f>
        <v>1612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7"/>
      <c r="M34" s="348"/>
      <c r="N34" s="11"/>
    </row>
    <row r="35" spans="1:14" ht="14.25" customHeight="1">
      <c r="A35" s="597" t="s">
        <v>856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5" t="s">
        <v>865</v>
      </c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5" t="s">
        <v>883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5" t="s">
        <v>859</v>
      </c>
      <c r="E38" s="595"/>
      <c r="F38" s="595"/>
      <c r="G38" s="595"/>
      <c r="H38" s="595"/>
      <c r="I38" s="595"/>
      <c r="J38" s="15"/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15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">
      <selection activeCell="N41" sqref="N4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Холдинг "Варна А"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103249584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01.01.2008г. -31.03.2008г.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>
        <f>'справка №1-БАЛАНС'!H4</f>
        <v>17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1" t="s">
        <v>463</v>
      </c>
      <c r="B5" s="612"/>
      <c r="C5" s="61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13"/>
      <c r="B6" s="614"/>
      <c r="C6" s="61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4409</v>
      </c>
      <c r="E9" s="189">
        <v>0</v>
      </c>
      <c r="F9" s="189">
        <v>0</v>
      </c>
      <c r="G9" s="74">
        <f>D9+E9-F9</f>
        <v>4409</v>
      </c>
      <c r="H9" s="65"/>
      <c r="I9" s="65"/>
      <c r="J9" s="74">
        <f>G9+H9-I9</f>
        <v>4409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4409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2218</v>
      </c>
      <c r="E10" s="189">
        <v>0</v>
      </c>
      <c r="F10" s="189">
        <v>0</v>
      </c>
      <c r="G10" s="74">
        <f aca="true" t="shared" si="2" ref="G10:G39">D10+E10-F10</f>
        <v>2218</v>
      </c>
      <c r="H10" s="65"/>
      <c r="I10" s="65"/>
      <c r="J10" s="74">
        <f aca="true" t="shared" si="3" ref="J10:J39">G10+H10-I10</f>
        <v>2218</v>
      </c>
      <c r="K10" s="65">
        <v>380</v>
      </c>
      <c r="L10" s="65">
        <v>9</v>
      </c>
      <c r="M10" s="65">
        <v>0</v>
      </c>
      <c r="N10" s="74">
        <f aca="true" t="shared" si="4" ref="N10:N39">K10+L10-M10</f>
        <v>389</v>
      </c>
      <c r="O10" s="65"/>
      <c r="P10" s="65"/>
      <c r="Q10" s="74">
        <f t="shared" si="0"/>
        <v>389</v>
      </c>
      <c r="R10" s="74">
        <f t="shared" si="1"/>
        <v>1829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817</v>
      </c>
      <c r="E11" s="189">
        <v>5</v>
      </c>
      <c r="F11" s="189">
        <v>12</v>
      </c>
      <c r="G11" s="74">
        <f t="shared" si="2"/>
        <v>810</v>
      </c>
      <c r="H11" s="65"/>
      <c r="I11" s="65"/>
      <c r="J11" s="74">
        <f t="shared" si="3"/>
        <v>810</v>
      </c>
      <c r="K11" s="65">
        <v>546</v>
      </c>
      <c r="L11" s="65">
        <v>7</v>
      </c>
      <c r="M11" s="65">
        <v>12</v>
      </c>
      <c r="N11" s="74">
        <f t="shared" si="4"/>
        <v>541</v>
      </c>
      <c r="O11" s="65"/>
      <c r="P11" s="65"/>
      <c r="Q11" s="74">
        <f t="shared" si="0"/>
        <v>541</v>
      </c>
      <c r="R11" s="74">
        <f t="shared" si="1"/>
        <v>269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118</v>
      </c>
      <c r="E13" s="189">
        <v>39</v>
      </c>
      <c r="F13" s="189">
        <v>0</v>
      </c>
      <c r="G13" s="74">
        <f t="shared" si="2"/>
        <v>157</v>
      </c>
      <c r="H13" s="65"/>
      <c r="I13" s="65"/>
      <c r="J13" s="74">
        <f t="shared" si="3"/>
        <v>157</v>
      </c>
      <c r="K13" s="65">
        <v>89</v>
      </c>
      <c r="L13" s="65">
        <v>4</v>
      </c>
      <c r="M13" s="65">
        <v>0</v>
      </c>
      <c r="N13" s="74">
        <f t="shared" si="4"/>
        <v>93</v>
      </c>
      <c r="O13" s="65"/>
      <c r="P13" s="65"/>
      <c r="Q13" s="74">
        <f t="shared" si="0"/>
        <v>93</v>
      </c>
      <c r="R13" s="74">
        <f t="shared" si="1"/>
        <v>64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83</v>
      </c>
      <c r="E14" s="189">
        <v>7</v>
      </c>
      <c r="F14" s="189">
        <v>0</v>
      </c>
      <c r="G14" s="74">
        <f t="shared" si="2"/>
        <v>90</v>
      </c>
      <c r="H14" s="65"/>
      <c r="I14" s="65"/>
      <c r="J14" s="74">
        <f t="shared" si="3"/>
        <v>90</v>
      </c>
      <c r="K14" s="65">
        <v>68</v>
      </c>
      <c r="L14" s="65">
        <v>2</v>
      </c>
      <c r="M14" s="65">
        <v>0</v>
      </c>
      <c r="N14" s="74">
        <f t="shared" si="4"/>
        <v>70</v>
      </c>
      <c r="O14" s="65"/>
      <c r="P14" s="65"/>
      <c r="Q14" s="74">
        <f t="shared" si="0"/>
        <v>70</v>
      </c>
      <c r="R14" s="74">
        <f t="shared" si="1"/>
        <v>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198</v>
      </c>
      <c r="E15" s="457">
        <v>1456</v>
      </c>
      <c r="F15" s="457">
        <v>1</v>
      </c>
      <c r="G15" s="74">
        <f t="shared" si="2"/>
        <v>1653</v>
      </c>
      <c r="H15" s="458"/>
      <c r="I15" s="458"/>
      <c r="J15" s="74">
        <f t="shared" si="3"/>
        <v>1653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1653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85</v>
      </c>
      <c r="E16" s="189">
        <v>0</v>
      </c>
      <c r="F16" s="189">
        <v>0</v>
      </c>
      <c r="G16" s="74">
        <f t="shared" si="2"/>
        <v>85</v>
      </c>
      <c r="H16" s="65"/>
      <c r="I16" s="65"/>
      <c r="J16" s="74">
        <f t="shared" si="3"/>
        <v>85</v>
      </c>
      <c r="K16" s="65">
        <v>28</v>
      </c>
      <c r="L16" s="65">
        <v>0</v>
      </c>
      <c r="M16" s="65">
        <v>0</v>
      </c>
      <c r="N16" s="74">
        <f t="shared" si="4"/>
        <v>28</v>
      </c>
      <c r="O16" s="65"/>
      <c r="P16" s="65"/>
      <c r="Q16" s="74">
        <f aca="true" t="shared" si="5" ref="Q16:Q25">N16+O16-P16</f>
        <v>28</v>
      </c>
      <c r="R16" s="74">
        <f aca="true" t="shared" si="6" ref="R16:R25">J16-Q16</f>
        <v>57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7928</v>
      </c>
      <c r="E17" s="194">
        <f>SUM(E9:E16)</f>
        <v>1507</v>
      </c>
      <c r="F17" s="194">
        <f>SUM(F9:F16)</f>
        <v>13</v>
      </c>
      <c r="G17" s="74">
        <f t="shared" si="2"/>
        <v>9422</v>
      </c>
      <c r="H17" s="75">
        <f>SUM(H9:H16)</f>
        <v>0</v>
      </c>
      <c r="I17" s="75">
        <f>SUM(I9:I16)</f>
        <v>0</v>
      </c>
      <c r="J17" s="74">
        <f t="shared" si="3"/>
        <v>9422</v>
      </c>
      <c r="K17" s="75">
        <f>SUM(K9:K16)</f>
        <v>1111</v>
      </c>
      <c r="L17" s="75">
        <f>SUM(L9:L16)</f>
        <v>22</v>
      </c>
      <c r="M17" s="75">
        <f>SUM(M9:M16)</f>
        <v>12</v>
      </c>
      <c r="N17" s="74">
        <f t="shared" si="4"/>
        <v>1121</v>
      </c>
      <c r="O17" s="75">
        <f>SUM(O9:O16)</f>
        <v>0</v>
      </c>
      <c r="P17" s="75">
        <f>SUM(P9:P16)</f>
        <v>0</v>
      </c>
      <c r="Q17" s="74">
        <f t="shared" si="5"/>
        <v>1121</v>
      </c>
      <c r="R17" s="74">
        <f t="shared" si="6"/>
        <v>8301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78</v>
      </c>
      <c r="E18" s="187"/>
      <c r="F18" s="187">
        <v>0</v>
      </c>
      <c r="G18" s="74">
        <f t="shared" si="2"/>
        <v>78</v>
      </c>
      <c r="H18" s="63"/>
      <c r="I18" s="63"/>
      <c r="J18" s="74">
        <f t="shared" si="3"/>
        <v>78</v>
      </c>
      <c r="K18" s="63"/>
      <c r="L18" s="63">
        <v>1</v>
      </c>
      <c r="M18" s="63"/>
      <c r="N18" s="74">
        <f t="shared" si="4"/>
        <v>1</v>
      </c>
      <c r="O18" s="63"/>
      <c r="P18" s="63"/>
      <c r="Q18" s="74">
        <f t="shared" si="5"/>
        <v>1</v>
      </c>
      <c r="R18" s="74">
        <f t="shared" si="6"/>
        <v>77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6</v>
      </c>
      <c r="E21" s="189">
        <v>0</v>
      </c>
      <c r="F21" s="189">
        <v>0</v>
      </c>
      <c r="G21" s="74">
        <f t="shared" si="2"/>
        <v>6</v>
      </c>
      <c r="H21" s="65"/>
      <c r="I21" s="65"/>
      <c r="J21" s="74">
        <f t="shared" si="3"/>
        <v>6</v>
      </c>
      <c r="K21" s="65">
        <v>6</v>
      </c>
      <c r="L21" s="65">
        <v>0</v>
      </c>
      <c r="M21" s="65">
        <v>0</v>
      </c>
      <c r="N21" s="74">
        <f t="shared" si="4"/>
        <v>6</v>
      </c>
      <c r="O21" s="65"/>
      <c r="P21" s="65"/>
      <c r="Q21" s="74">
        <f t="shared" si="5"/>
        <v>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16</v>
      </c>
      <c r="E22" s="189">
        <v>1</v>
      </c>
      <c r="F22" s="189"/>
      <c r="G22" s="74">
        <f t="shared" si="2"/>
        <v>17</v>
      </c>
      <c r="H22" s="65"/>
      <c r="I22" s="65"/>
      <c r="J22" s="74">
        <f t="shared" si="3"/>
        <v>17</v>
      </c>
      <c r="K22" s="65">
        <v>14</v>
      </c>
      <c r="L22" s="65">
        <v>0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22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20</v>
      </c>
      <c r="L25" s="66">
        <f t="shared" si="7"/>
        <v>0</v>
      </c>
      <c r="M25" s="66">
        <f t="shared" si="7"/>
        <v>0</v>
      </c>
      <c r="N25" s="67">
        <f t="shared" si="4"/>
        <v>20</v>
      </c>
      <c r="O25" s="66">
        <f t="shared" si="7"/>
        <v>0</v>
      </c>
      <c r="P25" s="66">
        <f t="shared" si="7"/>
        <v>0</v>
      </c>
      <c r="Q25" s="67">
        <f t="shared" si="5"/>
        <v>20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5748</v>
      </c>
      <c r="E27" s="192">
        <f aca="true" t="shared" si="8" ref="E27:P27">SUM(E28:E31)</f>
        <v>0</v>
      </c>
      <c r="F27" s="192">
        <f t="shared" si="8"/>
        <v>841</v>
      </c>
      <c r="G27" s="71">
        <f t="shared" si="2"/>
        <v>4907</v>
      </c>
      <c r="H27" s="70">
        <f t="shared" si="8"/>
        <v>0</v>
      </c>
      <c r="I27" s="70">
        <f t="shared" si="8"/>
        <v>0</v>
      </c>
      <c r="J27" s="71">
        <f t="shared" si="3"/>
        <v>4907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4907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1374</v>
      </c>
      <c r="E30" s="189">
        <v>0</v>
      </c>
      <c r="F30" s="189">
        <v>12</v>
      </c>
      <c r="G30" s="74">
        <f t="shared" si="2"/>
        <v>1362</v>
      </c>
      <c r="H30" s="72"/>
      <c r="I30" s="72"/>
      <c r="J30" s="74">
        <f t="shared" si="3"/>
        <v>1362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1362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4374</v>
      </c>
      <c r="E31" s="189">
        <v>0</v>
      </c>
      <c r="F31" s="189">
        <v>829</v>
      </c>
      <c r="G31" s="74">
        <f t="shared" si="2"/>
        <v>3545</v>
      </c>
      <c r="H31" s="72"/>
      <c r="I31" s="72"/>
      <c r="J31" s="74">
        <f t="shared" si="3"/>
        <v>3545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3545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5748</v>
      </c>
      <c r="E38" s="194">
        <f aca="true" t="shared" si="12" ref="E38:P38">E27+E32+E37</f>
        <v>0</v>
      </c>
      <c r="F38" s="194">
        <f t="shared" si="12"/>
        <v>841</v>
      </c>
      <c r="G38" s="74">
        <f t="shared" si="2"/>
        <v>4907</v>
      </c>
      <c r="H38" s="75">
        <f t="shared" si="12"/>
        <v>0</v>
      </c>
      <c r="I38" s="75">
        <f t="shared" si="12"/>
        <v>0</v>
      </c>
      <c r="J38" s="74">
        <f t="shared" si="3"/>
        <v>4907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4907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13776</v>
      </c>
      <c r="E40" s="438">
        <f>E17+E18+E19+E25+E38+E39</f>
        <v>1508</v>
      </c>
      <c r="F40" s="438">
        <f aca="true" t="shared" si="13" ref="F40:R40">F17+F18+F19+F25+F38+F39</f>
        <v>854</v>
      </c>
      <c r="G40" s="438">
        <f t="shared" si="13"/>
        <v>14430</v>
      </c>
      <c r="H40" s="438">
        <f t="shared" si="13"/>
        <v>0</v>
      </c>
      <c r="I40" s="438">
        <f t="shared" si="13"/>
        <v>0</v>
      </c>
      <c r="J40" s="438">
        <f t="shared" si="13"/>
        <v>14430</v>
      </c>
      <c r="K40" s="438">
        <f t="shared" si="13"/>
        <v>1131</v>
      </c>
      <c r="L40" s="438">
        <f t="shared" si="13"/>
        <v>23</v>
      </c>
      <c r="M40" s="438">
        <f t="shared" si="13"/>
        <v>12</v>
      </c>
      <c r="N40" s="438">
        <f t="shared" si="13"/>
        <v>1142</v>
      </c>
      <c r="O40" s="438">
        <f t="shared" si="13"/>
        <v>0</v>
      </c>
      <c r="P40" s="438">
        <f t="shared" si="13"/>
        <v>0</v>
      </c>
      <c r="Q40" s="438">
        <f t="shared" si="13"/>
        <v>1142</v>
      </c>
      <c r="R40" s="438">
        <f t="shared" si="13"/>
        <v>13288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5"/>
      <c r="L44" s="605"/>
      <c r="M44" s="605"/>
      <c r="N44" s="605"/>
      <c r="O44" s="601" t="s">
        <v>860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601" t="s">
        <v>876</v>
      </c>
      <c r="P45" s="602"/>
      <c r="Q45" s="602"/>
      <c r="R45" s="602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M3:N3"/>
    <mergeCell ref="A5:B6"/>
    <mergeCell ref="C5:C6"/>
    <mergeCell ref="O45:R45"/>
    <mergeCell ref="O44:R44"/>
    <mergeCell ref="Q5:Q6"/>
    <mergeCell ref="R5:R6"/>
    <mergeCell ref="K44:N44"/>
    <mergeCell ref="A2:B2"/>
    <mergeCell ref="C2:H2"/>
    <mergeCell ref="A3:B3"/>
    <mergeCell ref="C3:E3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 horizontalCentered="1" verticalCentered="1"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58">
      <selection activeCell="C63" sqref="C6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Холдинг "Варна А" АД</v>
      </c>
      <c r="C3" s="622"/>
      <c r="D3" s="526" t="s">
        <v>2</v>
      </c>
      <c r="E3" s="107">
        <f>'справка №1-БАЛАНС'!H3</f>
        <v>103249584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01.01.2008г. -31.03.2008г.</v>
      </c>
      <c r="C4" s="619"/>
      <c r="D4" s="527" t="s">
        <v>4</v>
      </c>
      <c r="E4" s="107">
        <f>'справка №1-БАЛАНС'!H4</f>
        <v>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19</v>
      </c>
      <c r="D21" s="108"/>
      <c r="E21" s="120">
        <f t="shared" si="0"/>
        <v>19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3887</v>
      </c>
      <c r="D24" s="119">
        <f>SUM(D25:D27)</f>
        <v>3887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3704</v>
      </c>
      <c r="D25" s="108">
        <v>3704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183</v>
      </c>
      <c r="D27" s="108">
        <v>183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4866</v>
      </c>
      <c r="D28" s="108">
        <v>4866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62863</v>
      </c>
      <c r="D29" s="108">
        <v>62863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31</v>
      </c>
      <c r="D31" s="108">
        <v>31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17</v>
      </c>
      <c r="D33" s="105">
        <f>SUM(D34:D37)</f>
        <v>15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9</v>
      </c>
      <c r="D37" s="108">
        <v>7</v>
      </c>
      <c r="E37" s="120">
        <f t="shared" si="0"/>
        <v>2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414</v>
      </c>
      <c r="D38" s="105">
        <f>SUM(D39:D42)</f>
        <v>414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414</v>
      </c>
      <c r="D42" s="108">
        <v>414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72078</v>
      </c>
      <c r="D43" s="104">
        <f>D24+D28+D29+D31+D30+D32+D33+D38</f>
        <v>72076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72097</v>
      </c>
      <c r="D44" s="103">
        <f>D43+D21+D19+D9</f>
        <v>72076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345</v>
      </c>
      <c r="D52" s="103">
        <f>SUM(D53:D55)</f>
        <v>0</v>
      </c>
      <c r="E52" s="119">
        <f>C52-D52</f>
        <v>345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322</v>
      </c>
      <c r="D53" s="108"/>
      <c r="E53" s="119">
        <f>C53-D53</f>
        <v>322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>
        <v>23</v>
      </c>
      <c r="D55" s="108"/>
      <c r="E55" s="119">
        <f t="shared" si="1"/>
        <v>23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19456</v>
      </c>
      <c r="D63" s="108"/>
      <c r="E63" s="119">
        <f t="shared" si="1"/>
        <v>19456</v>
      </c>
      <c r="F63" s="110"/>
    </row>
    <row r="64" spans="1:6" ht="12">
      <c r="A64" s="396" t="s">
        <v>705</v>
      </c>
      <c r="B64" s="397" t="s">
        <v>706</v>
      </c>
      <c r="C64" s="108"/>
      <c r="D64" s="108">
        <v>0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23</v>
      </c>
      <c r="D65" s="109">
        <v>0</v>
      </c>
      <c r="E65" s="119">
        <f t="shared" si="1"/>
        <v>23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19801</v>
      </c>
      <c r="D66" s="103">
        <f>D52+D56+D61+D62+D63+D64</f>
        <v>0</v>
      </c>
      <c r="E66" s="119">
        <f t="shared" si="1"/>
        <v>19801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52</v>
      </c>
      <c r="D68" s="108"/>
      <c r="E68" s="119">
        <f t="shared" si="1"/>
        <v>52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1875</v>
      </c>
      <c r="D71" s="105">
        <f>SUM(D72:D74)</f>
        <v>1875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438</v>
      </c>
      <c r="D72" s="108">
        <v>438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144</v>
      </c>
      <c r="D73" s="108">
        <v>144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1293</v>
      </c>
      <c r="D74" s="108">
        <v>1293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738</v>
      </c>
      <c r="D80" s="103">
        <f>SUM(D81:D84)</f>
        <v>738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738</v>
      </c>
      <c r="D82" s="108">
        <v>738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5103</v>
      </c>
      <c r="D85" s="104">
        <f>SUM(D86:D90)+D94</f>
        <v>5103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4579</v>
      </c>
      <c r="D87" s="108">
        <v>4579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0</v>
      </c>
      <c r="D88" s="108">
        <v>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239</v>
      </c>
      <c r="D89" s="108">
        <v>239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285</v>
      </c>
      <c r="D90" s="103">
        <f>SUM(D91:D93)</f>
        <v>285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84</v>
      </c>
      <c r="D91" s="108">
        <v>84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180</v>
      </c>
      <c r="D92" s="108">
        <v>180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21</v>
      </c>
      <c r="D93" s="108">
        <v>21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0</v>
      </c>
      <c r="D94" s="108">
        <v>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10</v>
      </c>
      <c r="D95" s="108">
        <v>10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7726</v>
      </c>
      <c r="D96" s="104">
        <f>D85+D80+D75+D71+D95</f>
        <v>7726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27579</v>
      </c>
      <c r="D97" s="104">
        <f>D96+D68+D66</f>
        <v>7726</v>
      </c>
      <c r="E97" s="104">
        <f>E96+E68+E66</f>
        <v>19853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778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886</v>
      </c>
      <c r="B109" s="620"/>
      <c r="C109" s="620" t="s">
        <v>867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3" t="s">
        <v>864</v>
      </c>
      <c r="D111" s="623"/>
      <c r="E111" s="623"/>
      <c r="F111" s="623"/>
    </row>
    <row r="112" spans="1:6" ht="12">
      <c r="A112" s="349"/>
      <c r="B112" s="388"/>
      <c r="C112" s="623" t="s">
        <v>885</v>
      </c>
      <c r="D112" s="623"/>
      <c r="E112" s="623"/>
      <c r="F112" s="623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A1:E1"/>
    <mergeCell ref="B4:C4"/>
    <mergeCell ref="A109:B109"/>
    <mergeCell ref="B3:C3"/>
    <mergeCell ref="C112:F112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F13" sqref="F1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5" t="str">
        <f>'справка №1-БАЛАНС'!E3</f>
        <v>Холдинг "Варна А"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103249584</v>
      </c>
    </row>
    <row r="5" spans="1:9" ht="15">
      <c r="A5" s="501" t="s">
        <v>5</v>
      </c>
      <c r="B5" s="626" t="str">
        <f>'справка №1-БАЛАНС'!E5</f>
        <v>01.01.2008г. -31.03.2008г.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364572</v>
      </c>
      <c r="D12" s="98"/>
      <c r="E12" s="98">
        <v>0</v>
      </c>
      <c r="F12" s="98">
        <v>4903</v>
      </c>
      <c r="G12" s="98"/>
      <c r="H12" s="98"/>
      <c r="I12" s="434">
        <f>F12+G12-H12</f>
        <v>4903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>
        <v>43</v>
      </c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364615</v>
      </c>
      <c r="D17" s="85">
        <f t="shared" si="1"/>
        <v>0</v>
      </c>
      <c r="E17" s="85">
        <f t="shared" si="1"/>
        <v>0</v>
      </c>
      <c r="F17" s="85">
        <f t="shared" si="1"/>
        <v>4907</v>
      </c>
      <c r="G17" s="85">
        <f t="shared" si="1"/>
        <v>0</v>
      </c>
      <c r="H17" s="85">
        <f t="shared" si="1"/>
        <v>0</v>
      </c>
      <c r="I17" s="434">
        <f t="shared" si="0"/>
        <v>4907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29333</v>
      </c>
      <c r="D19" s="98"/>
      <c r="E19" s="98"/>
      <c r="F19" s="98">
        <v>8429</v>
      </c>
      <c r="G19" s="98"/>
      <c r="H19" s="98"/>
      <c r="I19" s="434">
        <f t="shared" si="0"/>
        <v>8429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29333</v>
      </c>
      <c r="D26" s="85">
        <f t="shared" si="2"/>
        <v>0</v>
      </c>
      <c r="E26" s="85">
        <f t="shared" si="2"/>
        <v>0</v>
      </c>
      <c r="F26" s="85">
        <f t="shared" si="2"/>
        <v>8429</v>
      </c>
      <c r="G26" s="85">
        <f t="shared" si="2"/>
        <v>0</v>
      </c>
      <c r="H26" s="85">
        <f t="shared" si="2"/>
        <v>0</v>
      </c>
      <c r="I26" s="434">
        <f t="shared" si="0"/>
        <v>8429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8" t="s">
        <v>381</v>
      </c>
      <c r="C30" s="628"/>
      <c r="D30" s="459"/>
      <c r="E30" s="627" t="s">
        <v>779</v>
      </c>
      <c r="F30" s="627"/>
      <c r="G30" s="627"/>
      <c r="H30" s="420"/>
      <c r="I30" s="627"/>
      <c r="J30" s="627"/>
    </row>
    <row r="31" spans="1:9" s="521" customFormat="1" ht="12">
      <c r="A31" s="349"/>
      <c r="B31" s="388"/>
      <c r="C31" s="349" t="s">
        <v>869</v>
      </c>
      <c r="D31" s="523"/>
      <c r="E31" s="523"/>
      <c r="F31" s="523"/>
      <c r="G31" s="523" t="s">
        <v>870</v>
      </c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 t="s">
        <v>779</v>
      </c>
      <c r="G32" s="523" t="s">
        <v>887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51" right="0.4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zoomScalePageLayoutView="0" workbookViewId="0" topLeftCell="A10">
      <selection activeCell="A126" sqref="A12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3" t="str">
        <f>'справка №1-БАЛАНС'!E3</f>
        <v>Холдинг "Варна А" АД</v>
      </c>
      <c r="C5" s="633"/>
      <c r="D5" s="633"/>
      <c r="E5" s="570" t="s">
        <v>2</v>
      </c>
      <c r="F5" s="451">
        <f>'справка №1-БАЛАНС'!H3</f>
        <v>103249584</v>
      </c>
    </row>
    <row r="6" spans="1:13" ht="15" customHeight="1">
      <c r="A6" s="27" t="s">
        <v>819</v>
      </c>
      <c r="B6" s="634" t="str">
        <f>'справка №1-БАЛАНС'!E5</f>
        <v>01.01.2008г. -31.03.2008г.</v>
      </c>
      <c r="C6" s="634"/>
      <c r="D6" s="510"/>
      <c r="E6" s="569" t="s">
        <v>4</v>
      </c>
      <c r="F6" s="511">
        <f>'справка №1-БАЛАНС'!H4</f>
        <v>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" customHeight="1">
      <c r="A13" s="36">
        <v>14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15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563</v>
      </c>
      <c r="B15" s="39" t="s">
        <v>829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6"/>
      <c r="H15" s="516"/>
      <c r="I15" s="516"/>
      <c r="J15" s="516"/>
      <c r="K15" s="516"/>
      <c r="L15" s="516"/>
      <c r="M15" s="516"/>
      <c r="N15" s="516"/>
      <c r="O15" s="516"/>
      <c r="P15" s="516"/>
    </row>
    <row r="16" spans="1:6" ht="16.5" customHeight="1">
      <c r="A16" s="36" t="s">
        <v>830</v>
      </c>
      <c r="B16" s="40"/>
      <c r="C16" s="429"/>
      <c r="D16" s="429"/>
      <c r="E16" s="429"/>
      <c r="F16" s="442"/>
    </row>
    <row r="17" spans="1:6" ht="12" customHeight="1">
      <c r="A17" s="36">
        <v>14</v>
      </c>
      <c r="B17" s="37"/>
      <c r="C17" s="441"/>
      <c r="D17" s="441"/>
      <c r="E17" s="441"/>
      <c r="F17" s="443">
        <f>C17-E17</f>
        <v>0</v>
      </c>
    </row>
    <row r="18" spans="1:6" ht="12.75">
      <c r="A18" s="36">
        <v>15</v>
      </c>
      <c r="B18" s="37"/>
      <c r="C18" s="441"/>
      <c r="D18" s="441"/>
      <c r="E18" s="441"/>
      <c r="F18" s="443">
        <f>C18-E18</f>
        <v>0</v>
      </c>
    </row>
    <row r="19" spans="1:16" ht="15" customHeight="1">
      <c r="A19" s="38" t="s">
        <v>580</v>
      </c>
      <c r="B19" s="39" t="s">
        <v>831</v>
      </c>
      <c r="C19" s="429">
        <f>SUM(C17:C18)</f>
        <v>0</v>
      </c>
      <c r="D19" s="429"/>
      <c r="E19" s="429">
        <f>SUM(E17:E18)</f>
        <v>0</v>
      </c>
      <c r="F19" s="442">
        <f>SUM(F17:F18)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2.75" customHeight="1">
      <c r="A20" s="36" t="s">
        <v>832</v>
      </c>
      <c r="B20" s="40"/>
      <c r="C20" s="429"/>
      <c r="D20" s="429"/>
      <c r="E20" s="429"/>
      <c r="F20" s="442"/>
    </row>
    <row r="21" spans="1:6" ht="12.75">
      <c r="A21" s="36" t="s">
        <v>889</v>
      </c>
      <c r="B21" s="40"/>
      <c r="C21" s="441">
        <v>1260</v>
      </c>
      <c r="D21" s="441">
        <v>4</v>
      </c>
      <c r="E21" s="441">
        <v>4346</v>
      </c>
      <c r="F21" s="443">
        <f>C21-E21</f>
        <v>-3086</v>
      </c>
    </row>
    <row r="22" spans="1:6" ht="12.75">
      <c r="A22" s="36" t="s">
        <v>871</v>
      </c>
      <c r="B22" s="40"/>
      <c r="C22" s="441">
        <v>102</v>
      </c>
      <c r="D22" s="441">
        <v>37</v>
      </c>
      <c r="E22" s="441"/>
      <c r="F22" s="443">
        <f>C22-E22</f>
        <v>102</v>
      </c>
    </row>
    <row r="23" spans="1:6" ht="12.75">
      <c r="A23" s="36" t="s">
        <v>872</v>
      </c>
      <c r="B23" s="40"/>
      <c r="C23" s="441">
        <v>0</v>
      </c>
      <c r="D23" s="441">
        <v>25</v>
      </c>
      <c r="E23" s="441"/>
      <c r="F23" s="443">
        <f>C23-E23</f>
        <v>0</v>
      </c>
    </row>
    <row r="24" spans="1:6" ht="12.75">
      <c r="A24" s="36" t="s">
        <v>873</v>
      </c>
      <c r="B24" s="40"/>
      <c r="C24" s="441">
        <v>0</v>
      </c>
      <c r="D24" s="441">
        <v>25</v>
      </c>
      <c r="E24" s="441"/>
      <c r="F24" s="443">
        <f>C24-E24</f>
        <v>0</v>
      </c>
    </row>
    <row r="25" spans="1:6" ht="12.75">
      <c r="A25" s="36"/>
      <c r="B25" s="40"/>
      <c r="C25" s="441"/>
      <c r="D25" s="441"/>
      <c r="E25" s="441"/>
      <c r="F25" s="443">
        <f>C25-E25</f>
        <v>0</v>
      </c>
    </row>
    <row r="26" spans="1:6" ht="18.75" customHeight="1">
      <c r="A26" s="38" t="s">
        <v>599</v>
      </c>
      <c r="B26" s="39" t="s">
        <v>833</v>
      </c>
      <c r="C26" s="429">
        <f>SUM(C21:C25)</f>
        <v>1362</v>
      </c>
      <c r="D26" s="429"/>
      <c r="E26" s="429">
        <f>SUM(E22:E25)</f>
        <v>0</v>
      </c>
      <c r="F26" s="442">
        <f>SUM(F22:F25)</f>
        <v>102</v>
      </c>
    </row>
    <row r="27" spans="1:6" ht="12.75">
      <c r="A27" s="36" t="s">
        <v>834</v>
      </c>
      <c r="B27" s="40"/>
      <c r="C27" s="429"/>
      <c r="D27" s="429"/>
      <c r="E27" s="429"/>
      <c r="F27" s="442"/>
    </row>
    <row r="28" spans="1:6" ht="12.75">
      <c r="A28" s="36" t="s">
        <v>890</v>
      </c>
      <c r="B28" s="40"/>
      <c r="C28" s="441">
        <v>3476</v>
      </c>
      <c r="D28" s="441">
        <v>100</v>
      </c>
      <c r="E28" s="441"/>
      <c r="F28" s="443">
        <f aca="true" t="shared" si="0" ref="F28:F40">C28-E28</f>
        <v>3476</v>
      </c>
    </row>
    <row r="29" spans="1:6" ht="12.75">
      <c r="A29" s="36" t="s">
        <v>874</v>
      </c>
      <c r="B29" s="40"/>
      <c r="C29" s="441">
        <v>52</v>
      </c>
      <c r="D29" s="441">
        <v>3</v>
      </c>
      <c r="E29" s="441"/>
      <c r="F29" s="443">
        <f t="shared" si="0"/>
        <v>52</v>
      </c>
    </row>
    <row r="30" spans="1:6" ht="12.75">
      <c r="A30" s="36" t="s">
        <v>891</v>
      </c>
      <c r="B30" s="37"/>
      <c r="C30" s="441">
        <v>12</v>
      </c>
      <c r="D30" s="441">
        <v>3</v>
      </c>
      <c r="E30" s="441">
        <v>1595</v>
      </c>
      <c r="F30" s="443">
        <f t="shared" si="0"/>
        <v>-1583</v>
      </c>
    </row>
    <row r="31" spans="1:6" ht="12.75">
      <c r="A31" s="36" t="s">
        <v>892</v>
      </c>
      <c r="B31" s="37"/>
      <c r="C31" s="441">
        <v>5</v>
      </c>
      <c r="D31" s="441"/>
      <c r="E31" s="441"/>
      <c r="F31" s="443">
        <f t="shared" si="0"/>
        <v>5</v>
      </c>
    </row>
    <row r="32" spans="1:6" ht="12.75">
      <c r="A32" s="36">
        <v>5</v>
      </c>
      <c r="B32" s="37"/>
      <c r="C32" s="441"/>
      <c r="D32" s="441"/>
      <c r="E32" s="441"/>
      <c r="F32" s="443">
        <f t="shared" si="0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0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0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0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0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0"/>
        <v>0</v>
      </c>
    </row>
    <row r="38" spans="1:6" ht="12" customHeight="1">
      <c r="A38" s="36">
        <v>11</v>
      </c>
      <c r="B38" s="37"/>
      <c r="C38" s="441"/>
      <c r="D38" s="441"/>
      <c r="E38" s="441"/>
      <c r="F38" s="443">
        <f t="shared" si="0"/>
        <v>0</v>
      </c>
    </row>
    <row r="39" spans="1:6" ht="12.75">
      <c r="A39" s="36">
        <v>14</v>
      </c>
      <c r="B39" s="37"/>
      <c r="C39" s="441"/>
      <c r="D39" s="441"/>
      <c r="E39" s="441"/>
      <c r="F39" s="443">
        <f t="shared" si="0"/>
        <v>0</v>
      </c>
    </row>
    <row r="40" spans="1:16" ht="14.25" customHeight="1">
      <c r="A40" s="36">
        <v>15</v>
      </c>
      <c r="B40" s="37"/>
      <c r="C40" s="441"/>
      <c r="D40" s="441"/>
      <c r="E40" s="441"/>
      <c r="F40" s="443">
        <f t="shared" si="0"/>
        <v>0</v>
      </c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16" ht="20.25" customHeight="1">
      <c r="A41" s="38" t="s">
        <v>835</v>
      </c>
      <c r="B41" s="39" t="s">
        <v>836</v>
      </c>
      <c r="C41" s="429">
        <f>SUM(C28:C40)</f>
        <v>3545</v>
      </c>
      <c r="D41" s="429"/>
      <c r="E41" s="429">
        <f>SUM(E28:E40)</f>
        <v>1595</v>
      </c>
      <c r="F41" s="442">
        <f>SUM(F28:F40)</f>
        <v>1950</v>
      </c>
      <c r="G41" s="516"/>
      <c r="H41" s="516"/>
      <c r="I41" s="516"/>
      <c r="J41" s="516"/>
      <c r="K41" s="516"/>
      <c r="L41" s="516"/>
      <c r="M41" s="516"/>
      <c r="N41" s="516"/>
      <c r="O41" s="516"/>
      <c r="P41" s="516"/>
    </row>
    <row r="42" spans="1:6" ht="15" customHeight="1">
      <c r="A42" s="41" t="s">
        <v>837</v>
      </c>
      <c r="B42" s="39" t="s">
        <v>838</v>
      </c>
      <c r="C42" s="429">
        <f>C41+C26+C19+C15</f>
        <v>4907</v>
      </c>
      <c r="D42" s="429"/>
      <c r="E42" s="429">
        <f>E41+E26+E19+E15</f>
        <v>1595</v>
      </c>
      <c r="F42" s="442">
        <f>F41+F26+F19+F15</f>
        <v>2052</v>
      </c>
    </row>
    <row r="43" spans="1:6" ht="14.25" customHeight="1">
      <c r="A43" s="34" t="s">
        <v>839</v>
      </c>
      <c r="B43" s="39"/>
      <c r="C43" s="429"/>
      <c r="D43" s="429"/>
      <c r="E43" s="429"/>
      <c r="F43" s="442"/>
    </row>
    <row r="44" spans="1:6" ht="12.75">
      <c r="A44" s="36" t="s">
        <v>826</v>
      </c>
      <c r="B44" s="40"/>
      <c r="C44" s="429"/>
      <c r="D44" s="429"/>
      <c r="E44" s="429"/>
      <c r="F44" s="442"/>
    </row>
    <row r="45" spans="1:6" ht="12.75">
      <c r="A45" s="36" t="s">
        <v>827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828</v>
      </c>
      <c r="B46" s="40"/>
      <c r="C46" s="441"/>
      <c r="D46" s="441"/>
      <c r="E46" s="441"/>
      <c r="F46" s="443">
        <f aca="true" t="shared" si="1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1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1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1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1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1"/>
        <v>0</v>
      </c>
    </row>
    <row r="52" spans="1:6" ht="12" customHeight="1">
      <c r="A52" s="36">
        <v>8</v>
      </c>
      <c r="B52" s="37"/>
      <c r="C52" s="441"/>
      <c r="D52" s="441"/>
      <c r="E52" s="441"/>
      <c r="F52" s="443">
        <f t="shared" si="1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1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1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1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1"/>
        <v>0</v>
      </c>
    </row>
    <row r="57" spans="1:6" ht="12" customHeight="1">
      <c r="A57" s="36">
        <v>13</v>
      </c>
      <c r="B57" s="37"/>
      <c r="C57" s="441"/>
      <c r="D57" s="441"/>
      <c r="E57" s="441"/>
      <c r="F57" s="443">
        <f t="shared" si="1"/>
        <v>0</v>
      </c>
    </row>
    <row r="58" spans="1:6" ht="12.75">
      <c r="A58" s="36">
        <v>14</v>
      </c>
      <c r="B58" s="37"/>
      <c r="C58" s="441"/>
      <c r="D58" s="441"/>
      <c r="E58" s="441"/>
      <c r="F58" s="443">
        <f t="shared" si="1"/>
        <v>0</v>
      </c>
    </row>
    <row r="59" spans="1:16" ht="15" customHeight="1">
      <c r="A59" s="36">
        <v>15</v>
      </c>
      <c r="B59" s="37"/>
      <c r="C59" s="441"/>
      <c r="D59" s="441"/>
      <c r="E59" s="441"/>
      <c r="F59" s="443">
        <f t="shared" si="1"/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.75" customHeight="1">
      <c r="A60" s="38" t="s">
        <v>563</v>
      </c>
      <c r="B60" s="39" t="s">
        <v>840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</row>
    <row r="61" spans="1:6" ht="12.75">
      <c r="A61" s="36" t="s">
        <v>830</v>
      </c>
      <c r="B61" s="40"/>
      <c r="C61" s="429"/>
      <c r="D61" s="429"/>
      <c r="E61" s="429"/>
      <c r="F61" s="442"/>
    </row>
    <row r="62" spans="1:6" ht="12.75">
      <c r="A62" s="36" t="s">
        <v>542</v>
      </c>
      <c r="B62" s="40"/>
      <c r="C62" s="441"/>
      <c r="D62" s="441"/>
      <c r="E62" s="441"/>
      <c r="F62" s="443">
        <f>C62-E62</f>
        <v>0</v>
      </c>
    </row>
    <row r="63" spans="1:6" ht="12.75">
      <c r="A63" s="36" t="s">
        <v>545</v>
      </c>
      <c r="B63" s="40"/>
      <c r="C63" s="441"/>
      <c r="D63" s="441"/>
      <c r="E63" s="441"/>
      <c r="F63" s="443">
        <f aca="true" t="shared" si="2" ref="F63:F76"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2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2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2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2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2"/>
        <v>0</v>
      </c>
    </row>
    <row r="69" spans="1:6" ht="12" customHeight="1">
      <c r="A69" s="36">
        <v>8</v>
      </c>
      <c r="B69" s="37"/>
      <c r="C69" s="441"/>
      <c r="D69" s="441"/>
      <c r="E69" s="441"/>
      <c r="F69" s="443">
        <f t="shared" si="2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2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2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2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2"/>
        <v>0</v>
      </c>
    </row>
    <row r="74" spans="1:6" ht="12" customHeight="1">
      <c r="A74" s="36">
        <v>13</v>
      </c>
      <c r="B74" s="37"/>
      <c r="C74" s="441"/>
      <c r="D74" s="441"/>
      <c r="E74" s="441"/>
      <c r="F74" s="443">
        <f t="shared" si="2"/>
        <v>0</v>
      </c>
    </row>
    <row r="75" spans="1:6" ht="12.75">
      <c r="A75" s="36">
        <v>14</v>
      </c>
      <c r="B75" s="37"/>
      <c r="C75" s="441"/>
      <c r="D75" s="441"/>
      <c r="E75" s="441"/>
      <c r="F75" s="443">
        <f t="shared" si="2"/>
        <v>0</v>
      </c>
    </row>
    <row r="76" spans="1:16" ht="11.25" customHeight="1">
      <c r="A76" s="36">
        <v>15</v>
      </c>
      <c r="B76" s="37"/>
      <c r="C76" s="441"/>
      <c r="D76" s="441"/>
      <c r="E76" s="441"/>
      <c r="F76" s="443">
        <f t="shared" si="2"/>
        <v>0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6" ht="15" customHeight="1">
      <c r="A77" s="38" t="s">
        <v>580</v>
      </c>
      <c r="B77" s="39" t="s">
        <v>841</v>
      </c>
      <c r="C77" s="429">
        <f>SUM(C62:C76)</f>
        <v>0</v>
      </c>
      <c r="D77" s="429"/>
      <c r="E77" s="429">
        <f>SUM(E62:E76)</f>
        <v>0</v>
      </c>
      <c r="F77" s="442">
        <f>SUM(F62:F76)</f>
        <v>0</v>
      </c>
    </row>
    <row r="78" spans="1:6" ht="12.75">
      <c r="A78" s="36" t="s">
        <v>832</v>
      </c>
      <c r="B78" s="40"/>
      <c r="C78" s="429"/>
      <c r="D78" s="429"/>
      <c r="E78" s="429"/>
      <c r="F78" s="442"/>
    </row>
    <row r="79" spans="1:6" ht="12.75">
      <c r="A79" s="36" t="s">
        <v>542</v>
      </c>
      <c r="B79" s="40"/>
      <c r="C79" s="441"/>
      <c r="D79" s="441"/>
      <c r="E79" s="441"/>
      <c r="F79" s="443">
        <f>C79-E79</f>
        <v>0</v>
      </c>
    </row>
    <row r="80" spans="1:6" ht="12.75">
      <c r="A80" s="36" t="s">
        <v>545</v>
      </c>
      <c r="B80" s="40"/>
      <c r="C80" s="441"/>
      <c r="D80" s="441"/>
      <c r="E80" s="441"/>
      <c r="F80" s="443">
        <f aca="true" t="shared" si="3" ref="F80:F93">C80-E80</f>
        <v>0</v>
      </c>
    </row>
    <row r="81" spans="1:6" ht="12.75">
      <c r="A81" s="36" t="s">
        <v>548</v>
      </c>
      <c r="B81" s="40"/>
      <c r="C81" s="441"/>
      <c r="D81" s="441"/>
      <c r="E81" s="441"/>
      <c r="F81" s="443">
        <f t="shared" si="3"/>
        <v>0</v>
      </c>
    </row>
    <row r="82" spans="1:6" ht="12.75">
      <c r="A82" s="36" t="s">
        <v>551</v>
      </c>
      <c r="B82" s="40"/>
      <c r="C82" s="441"/>
      <c r="D82" s="441"/>
      <c r="E82" s="441"/>
      <c r="F82" s="443">
        <f t="shared" si="3"/>
        <v>0</v>
      </c>
    </row>
    <row r="83" spans="1:6" ht="12.75">
      <c r="A83" s="36">
        <v>5</v>
      </c>
      <c r="B83" s="37"/>
      <c r="C83" s="441"/>
      <c r="D83" s="441"/>
      <c r="E83" s="441"/>
      <c r="F83" s="443">
        <f t="shared" si="3"/>
        <v>0</v>
      </c>
    </row>
    <row r="84" spans="1:6" ht="12.75">
      <c r="A84" s="36">
        <v>6</v>
      </c>
      <c r="B84" s="37"/>
      <c r="C84" s="441"/>
      <c r="D84" s="441"/>
      <c r="E84" s="441"/>
      <c r="F84" s="443">
        <f t="shared" si="3"/>
        <v>0</v>
      </c>
    </row>
    <row r="85" spans="1:6" ht="12.75">
      <c r="A85" s="36">
        <v>7</v>
      </c>
      <c r="B85" s="37"/>
      <c r="C85" s="441"/>
      <c r="D85" s="441"/>
      <c r="E85" s="441"/>
      <c r="F85" s="443">
        <f t="shared" si="3"/>
        <v>0</v>
      </c>
    </row>
    <row r="86" spans="1:6" ht="12" customHeight="1">
      <c r="A86" s="36">
        <v>8</v>
      </c>
      <c r="B86" s="37"/>
      <c r="C86" s="441"/>
      <c r="D86" s="441"/>
      <c r="E86" s="441"/>
      <c r="F86" s="443">
        <f t="shared" si="3"/>
        <v>0</v>
      </c>
    </row>
    <row r="87" spans="1:6" ht="12.75">
      <c r="A87" s="36">
        <v>9</v>
      </c>
      <c r="B87" s="37"/>
      <c r="C87" s="441"/>
      <c r="D87" s="441"/>
      <c r="E87" s="441"/>
      <c r="F87" s="443">
        <f t="shared" si="3"/>
        <v>0</v>
      </c>
    </row>
    <row r="88" spans="1:6" ht="12.75">
      <c r="A88" s="36">
        <v>10</v>
      </c>
      <c r="B88" s="37"/>
      <c r="C88" s="441"/>
      <c r="D88" s="441"/>
      <c r="E88" s="441"/>
      <c r="F88" s="443">
        <f t="shared" si="3"/>
        <v>0</v>
      </c>
    </row>
    <row r="89" spans="1:6" ht="12.75">
      <c r="A89" s="36">
        <v>11</v>
      </c>
      <c r="B89" s="37"/>
      <c r="C89" s="441"/>
      <c r="D89" s="441"/>
      <c r="E89" s="441"/>
      <c r="F89" s="443">
        <f t="shared" si="3"/>
        <v>0</v>
      </c>
    </row>
    <row r="90" spans="1:6" ht="12.75">
      <c r="A90" s="36">
        <v>12</v>
      </c>
      <c r="B90" s="37"/>
      <c r="C90" s="441"/>
      <c r="D90" s="441"/>
      <c r="E90" s="441"/>
      <c r="F90" s="443">
        <f t="shared" si="3"/>
        <v>0</v>
      </c>
    </row>
    <row r="91" spans="1:6" ht="12" customHeight="1">
      <c r="A91" s="36">
        <v>13</v>
      </c>
      <c r="B91" s="37"/>
      <c r="C91" s="441"/>
      <c r="D91" s="441"/>
      <c r="E91" s="441"/>
      <c r="F91" s="443">
        <f t="shared" si="3"/>
        <v>0</v>
      </c>
    </row>
    <row r="92" spans="1:6" ht="12.75">
      <c r="A92" s="36">
        <v>14</v>
      </c>
      <c r="B92" s="37"/>
      <c r="C92" s="441"/>
      <c r="D92" s="441"/>
      <c r="E92" s="441"/>
      <c r="F92" s="443">
        <f t="shared" si="3"/>
        <v>0</v>
      </c>
    </row>
    <row r="93" spans="1:16" ht="15.75" customHeight="1">
      <c r="A93" s="36">
        <v>15</v>
      </c>
      <c r="B93" s="37"/>
      <c r="C93" s="441"/>
      <c r="D93" s="441"/>
      <c r="E93" s="441"/>
      <c r="F93" s="443">
        <f t="shared" si="3"/>
        <v>0</v>
      </c>
      <c r="G93" s="516"/>
      <c r="H93" s="516"/>
      <c r="I93" s="516"/>
      <c r="J93" s="516"/>
      <c r="K93" s="516"/>
      <c r="L93" s="516"/>
      <c r="M93" s="516"/>
      <c r="N93" s="516"/>
      <c r="O93" s="516"/>
      <c r="P93" s="516"/>
    </row>
    <row r="94" spans="1:6" ht="12.75" customHeight="1">
      <c r="A94" s="38" t="s">
        <v>599</v>
      </c>
      <c r="B94" s="39" t="s">
        <v>842</v>
      </c>
      <c r="C94" s="429">
        <f>SUM(C79:C93)</f>
        <v>0</v>
      </c>
      <c r="D94" s="429"/>
      <c r="E94" s="429">
        <f>SUM(E79:E93)</f>
        <v>0</v>
      </c>
      <c r="F94" s="442">
        <f>SUM(F79:F93)</f>
        <v>0</v>
      </c>
    </row>
    <row r="95" spans="1:6" ht="12.75">
      <c r="A95" s="36" t="s">
        <v>834</v>
      </c>
      <c r="B95" s="40"/>
      <c r="C95" s="429"/>
      <c r="D95" s="429"/>
      <c r="E95" s="429"/>
      <c r="F95" s="442"/>
    </row>
    <row r="96" spans="1:6" ht="12.75">
      <c r="A96" s="36">
        <v>1</v>
      </c>
      <c r="B96" s="40"/>
      <c r="C96" s="441"/>
      <c r="D96" s="441"/>
      <c r="E96" s="441"/>
      <c r="F96" s="443">
        <f>C96-E96</f>
        <v>0</v>
      </c>
    </row>
    <row r="97" spans="1:6" ht="12.75">
      <c r="A97" s="36">
        <v>2</v>
      </c>
      <c r="B97" s="40"/>
      <c r="C97" s="441"/>
      <c r="D97" s="441"/>
      <c r="E97" s="441"/>
      <c r="F97" s="443">
        <f aca="true" t="shared" si="4" ref="F97:F110">C97-E97</f>
        <v>0</v>
      </c>
    </row>
    <row r="98" spans="1:6" ht="12.75">
      <c r="A98" s="36">
        <v>3</v>
      </c>
      <c r="B98" s="40"/>
      <c r="C98" s="441"/>
      <c r="D98" s="441"/>
      <c r="E98" s="441"/>
      <c r="F98" s="443">
        <f t="shared" si="4"/>
        <v>0</v>
      </c>
    </row>
    <row r="99" spans="1:6" ht="12.75">
      <c r="A99" s="36">
        <v>4</v>
      </c>
      <c r="B99" s="40"/>
      <c r="C99" s="441"/>
      <c r="D99" s="441"/>
      <c r="E99" s="441"/>
      <c r="F99" s="443">
        <f t="shared" si="4"/>
        <v>0</v>
      </c>
    </row>
    <row r="100" spans="1:6" ht="12.75">
      <c r="A100" s="36">
        <v>5</v>
      </c>
      <c r="B100" s="37"/>
      <c r="C100" s="441"/>
      <c r="D100" s="441"/>
      <c r="E100" s="441"/>
      <c r="F100" s="443">
        <f t="shared" si="4"/>
        <v>0</v>
      </c>
    </row>
    <row r="101" spans="1:6" ht="12.75">
      <c r="A101" s="36">
        <v>6</v>
      </c>
      <c r="B101" s="37"/>
      <c r="C101" s="441"/>
      <c r="D101" s="441"/>
      <c r="E101" s="441"/>
      <c r="F101" s="443">
        <f t="shared" si="4"/>
        <v>0</v>
      </c>
    </row>
    <row r="102" spans="1:6" ht="12.75">
      <c r="A102" s="36">
        <v>7</v>
      </c>
      <c r="B102" s="37"/>
      <c r="C102" s="441"/>
      <c r="D102" s="441"/>
      <c r="E102" s="441"/>
      <c r="F102" s="443">
        <f t="shared" si="4"/>
        <v>0</v>
      </c>
    </row>
    <row r="103" spans="1:6" ht="12" customHeight="1">
      <c r="A103" s="36">
        <v>8</v>
      </c>
      <c r="B103" s="37"/>
      <c r="C103" s="441"/>
      <c r="D103" s="441"/>
      <c r="E103" s="441"/>
      <c r="F103" s="443">
        <f t="shared" si="4"/>
        <v>0</v>
      </c>
    </row>
    <row r="104" spans="1:6" ht="12.75">
      <c r="A104" s="36">
        <v>9</v>
      </c>
      <c r="B104" s="37"/>
      <c r="C104" s="441"/>
      <c r="D104" s="441"/>
      <c r="E104" s="441"/>
      <c r="F104" s="443">
        <f t="shared" si="4"/>
        <v>0</v>
      </c>
    </row>
    <row r="105" spans="1:6" ht="12.75">
      <c r="A105" s="36">
        <v>10</v>
      </c>
      <c r="B105" s="37"/>
      <c r="C105" s="441"/>
      <c r="D105" s="441"/>
      <c r="E105" s="441"/>
      <c r="F105" s="443">
        <f t="shared" si="4"/>
        <v>0</v>
      </c>
    </row>
    <row r="106" spans="1:6" ht="12.75">
      <c r="A106" s="36">
        <v>11</v>
      </c>
      <c r="B106" s="37"/>
      <c r="C106" s="441"/>
      <c r="D106" s="441"/>
      <c r="E106" s="441"/>
      <c r="F106" s="443">
        <f t="shared" si="4"/>
        <v>0</v>
      </c>
    </row>
    <row r="107" spans="1:6" ht="12.75">
      <c r="A107" s="36">
        <v>12</v>
      </c>
      <c r="B107" s="37"/>
      <c r="C107" s="441"/>
      <c r="D107" s="441"/>
      <c r="E107" s="441"/>
      <c r="F107" s="443">
        <f t="shared" si="4"/>
        <v>0</v>
      </c>
    </row>
    <row r="108" spans="1:6" ht="12" customHeight="1">
      <c r="A108" s="36">
        <v>13</v>
      </c>
      <c r="B108" s="37"/>
      <c r="C108" s="441"/>
      <c r="D108" s="441"/>
      <c r="E108" s="441"/>
      <c r="F108" s="443">
        <f t="shared" si="4"/>
        <v>0</v>
      </c>
    </row>
    <row r="109" spans="1:6" ht="12.75">
      <c r="A109" s="36">
        <v>14</v>
      </c>
      <c r="B109" s="37"/>
      <c r="C109" s="441"/>
      <c r="D109" s="441"/>
      <c r="E109" s="441"/>
      <c r="F109" s="443">
        <f t="shared" si="4"/>
        <v>0</v>
      </c>
    </row>
    <row r="110" spans="1:16" ht="17.25" customHeight="1">
      <c r="A110" s="36">
        <v>15</v>
      </c>
      <c r="B110" s="37"/>
      <c r="C110" s="441"/>
      <c r="D110" s="441"/>
      <c r="E110" s="441"/>
      <c r="F110" s="443">
        <f t="shared" si="4"/>
        <v>0</v>
      </c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</row>
    <row r="111" spans="1:16" ht="19.5" customHeight="1">
      <c r="A111" s="38" t="s">
        <v>835</v>
      </c>
      <c r="B111" s="39" t="s">
        <v>843</v>
      </c>
      <c r="C111" s="429">
        <f>SUM(C96:C110)</f>
        <v>0</v>
      </c>
      <c r="D111" s="429"/>
      <c r="E111" s="429">
        <f>SUM(E96:E110)</f>
        <v>0</v>
      </c>
      <c r="F111" s="442">
        <f>SUM(F96:F110)</f>
        <v>0</v>
      </c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</row>
    <row r="112" spans="1:6" ht="19.5" customHeight="1">
      <c r="A112" s="41" t="s">
        <v>844</v>
      </c>
      <c r="B112" s="39" t="s">
        <v>845</v>
      </c>
      <c r="C112" s="429">
        <f>C111+C94+C77+C60</f>
        <v>0</v>
      </c>
      <c r="D112" s="429"/>
      <c r="E112" s="429">
        <f>E111+E94+E77+E60</f>
        <v>0</v>
      </c>
      <c r="F112" s="442">
        <f>F111+F94+F77+F60</f>
        <v>0</v>
      </c>
    </row>
    <row r="113" spans="1:6" ht="12.75">
      <c r="A113" s="42"/>
      <c r="B113" s="43"/>
      <c r="C113" s="44"/>
      <c r="D113" s="44"/>
      <c r="E113" s="44"/>
      <c r="F113" s="44"/>
    </row>
    <row r="114" spans="1:6" ht="12.75">
      <c r="A114" s="452" t="s">
        <v>877</v>
      </c>
      <c r="B114" s="453"/>
      <c r="C114" s="632" t="s">
        <v>868</v>
      </c>
      <c r="D114" s="632"/>
      <c r="E114" s="632"/>
      <c r="F114" s="632"/>
    </row>
    <row r="115" spans="1:6" ht="12.75">
      <c r="A115" s="517"/>
      <c r="B115" s="518"/>
      <c r="C115" s="517"/>
      <c r="D115" s="517"/>
      <c r="E115" s="517"/>
      <c r="F115" s="517"/>
    </row>
    <row r="116" spans="1:6" ht="12.75">
      <c r="A116" s="517"/>
      <c r="B116" s="518"/>
      <c r="C116" s="632" t="s">
        <v>864</v>
      </c>
      <c r="D116" s="632"/>
      <c r="E116" s="632"/>
      <c r="F116" s="632"/>
    </row>
    <row r="117" spans="3:5" ht="12.75">
      <c r="C117" s="517"/>
      <c r="E117" s="517"/>
    </row>
    <row r="118" spans="3:6" ht="12.75">
      <c r="C118" s="632" t="s">
        <v>881</v>
      </c>
      <c r="D118" s="632"/>
      <c r="E118" s="632"/>
      <c r="F118" s="632"/>
    </row>
  </sheetData>
  <sheetProtection/>
  <mergeCells count="5">
    <mergeCell ref="C118:F118"/>
    <mergeCell ref="B5:D5"/>
    <mergeCell ref="B6:C6"/>
    <mergeCell ref="C116:F116"/>
    <mergeCell ref="C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8 C21:F25 C96:F110 C45:F59 C62:F76 C79:F93 C28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2008-05-30T13:18:01Z</cp:lastPrinted>
  <dcterms:created xsi:type="dcterms:W3CDTF">2000-06-29T12:02:40Z</dcterms:created>
  <dcterms:modified xsi:type="dcterms:W3CDTF">2008-05-30T13:18:03Z</dcterms:modified>
  <cp:category/>
  <cp:version/>
  <cp:contentType/>
  <cp:contentStatus/>
</cp:coreProperties>
</file>