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300" windowWidth="15480" windowHeight="1090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<sst xmlns="http://schemas.openxmlformats.org/spreadsheetml/2006/main" count="1070" uniqueCount="912">
  <si>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</si>
  <si>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</si>
  <si>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</si>
  <si>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</si>
  <si>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</si>
  <si>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</si>
  <si>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</si>
  <si>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</si>
  <si>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</si>
  <si>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</si>
  <si>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</si>
  <si>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</si>
  <si>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</si>
  <si>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</si>
  <si>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</si>
  <si>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</si>
  <si>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</si>
  <si>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</si>
  <si>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</si>
  <si>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</si>
  <si>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</si>
  <si>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</si>
  <si>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</si>
  <si>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</si>
  <si>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</si>
  <si>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</si>
  <si>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</si>
  <si>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</si>
  <si>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</si>
  <si>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</si>
  <si>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</si>
  <si>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</si>
  <si>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</si>
  <si>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</si>
  <si>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</si>
  <si>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</si>
  <si>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</si>
  <si>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</si>
  <si>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</si>
  <si>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</si>
  <si>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</si>
  <si>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</si>
  <si>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</si>
  <si>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</si>
  <si>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</si>
  <si>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</si>
  <si>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</si>
  <si>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</si>
  <si>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</si>
  <si>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</si>
  <si>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</si>
  <si>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</si>
  <si>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</si>
  <si>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</si>
  <si>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</si>
  <si>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</si>
  <si>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</si>
  <si>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</si>
  <si>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</si>
  <si>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</si>
  <si>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</si>
  <si>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</si>
  <si>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</si>
  <si>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</si>
  <si>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</si>
  <si>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</si>
  <si>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</si>
  <si>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</si>
  <si>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</si>
  <si>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</si>
  <si>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</si>
  <si>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</si>
  <si>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</si>
  <si>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</si>
  <si>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</si>
  <si>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</si>
  <si>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</si>
  <si>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</si>
  <si>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</si>
  <si>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</si>
  <si>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</si>
  <si>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</si>
  <si>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</si>
  <si>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</si>
  <si>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</si>
  <si>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</si>
  <si>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</si>
  <si>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</si>
  <si>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</si>
  <si>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</si>
  <si>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</si>
  <si>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</si>
  <si>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</si>
  <si>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</si>
  <si>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</si>
  <si>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</si>
  <si>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</si>
  <si>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</si>
  <si>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</si>
  <si>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</si>
  <si>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</si>
  <si>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</si>
  <si>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</si>
  <si>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</si>
  <si>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</si>
  <si>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</si>
  <si>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</si>
  <si>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</si>
  <si>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</si>
  <si>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</si>
  <si>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</si>
  <si>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</si>
  <si>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</si>
  <si>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</si>
  <si>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</si>
  <si>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</si>
  <si>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</si>
  <si>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</si>
  <si>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</si>
  <si>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</si>
  <si>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</si>
  <si>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</si>
  <si>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</si>
  <si>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</si>
  <si>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</si>
  <si>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</si>
  <si>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</si>
  <si>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</si>
  <si>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</si>
  <si>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</si>
  <si>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</si>
  <si>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</si>
  <si>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</si>
  <si>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</si>
  <si>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</si>
  <si>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</si>
  <si>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</si>
  <si>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</si>
  <si>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</si>
  <si>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</si>
  <si>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</si>
  <si>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</si>
  <si>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</si>
  <si>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</si>
  <si>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</si>
  <si>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</si>
  <si>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</si>
  <si>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</si>
  <si>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</si>
  <si>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</si>
  <si>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</si>
  <si>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</si>
  <si>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</si>
  <si>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</si>
  <si>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</si>
  <si>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</si>
  <si>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</si>
  <si>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</si>
  <si>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</si>
  <si>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</si>
  <si>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</si>
  <si>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</si>
  <si>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</si>
  <si>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</si>
  <si>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</si>
  <si>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</si>
  <si>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</si>
  <si>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</si>
  <si>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</si>
  <si>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</si>
  <si>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</si>
  <si>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</si>
  <si>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</si>
  <si>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</si>
  <si>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</si>
  <si>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</si>
  <si>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</si>
  <si>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</si>
  <si>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</si>
  <si>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</si>
  <si>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</si>
  <si>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</si>
  <si>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</si>
  <si>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</si>
  <si>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</si>
  <si>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</si>
  <si>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</si>
  <si>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</si>
  <si>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</si>
  <si>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</si>
  <si>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</si>
  <si>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</si>
  <si>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</si>
  <si>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</si>
  <si>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</si>
  <si>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</si>
  <si>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</si>
  <si>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</si>
  <si>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</si>
  <si>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</si>
  <si>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</si>
  <si>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</si>
  <si>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</si>
  <si>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</si>
  <si>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</si>
  <si>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</si>
  <si>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</si>
  <si>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</si>
  <si>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</si>
  <si>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</si>
  <si>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</si>
  <si>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</si>
  <si>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</si>
  <si>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</si>
  <si>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</si>
  <si>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</si>
  <si>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</si>
  <si>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</si>
  <si>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</si>
  <si>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</si>
  <si>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</si>
  <si>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</si>
  <si>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</si>
  <si>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</si>
  <si>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</si>
  <si>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</si>
  <si>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</si>
  <si>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</si>
  <si>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</si>
  <si>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</si>
  <si>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</si>
  <si>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</si>
  <si>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</si>
  <si>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</si>
  <si>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</si>
  <si>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</si>
  <si>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</si>
  <si>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</si>
  <si>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</si>
  <si>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</si>
  <si>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</si>
  <si>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</si>
  <si>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</si>
  <si>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</si>
  <si>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</si>
  <si>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</si>
  <si>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</si>
  <si>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</si>
  <si>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</si>
  <si>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</si>
  <si>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</si>
  <si>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</si>
  <si>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</si>
  <si>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</si>
  <si>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</si>
  <si>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</si>
  <si>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</si>
  <si>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</si>
  <si>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</si>
  <si>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</si>
  <si>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</si>
  <si>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</si>
  <si>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</si>
  <si>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</si>
  <si>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</si>
  <si>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</si>
  <si>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</si>
  <si>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</si>
  <si>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</si>
  <si>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</si>
  <si>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</si>
  <si>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</si>
  <si>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</si>
  <si>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</si>
  <si>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</si>
  <si>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</si>
  <si>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</si>
  <si>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</si>
  <si>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</si>
  <si>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</si>
  <si>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</si>
  <si>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</si>
  <si>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</si>
  <si>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</si>
  <si>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</si>
  <si>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</si>
  <si>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</si>
  <si>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</si>
  <si>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</si>
  <si>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</si>
  <si>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</si>
  <si>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</si>
  <si>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</si>
  <si>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</si>
  <si>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</si>
  <si>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</si>
  <si>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</si>
  <si>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</si>
  <si>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</si>
  <si>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</si>
  <si>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</si>
  <si>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</si>
  <si>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</si>
  <si>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</si>
  <si>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</si>
  <si>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</si>
  <si>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</si>
  <si>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</si>
  <si>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</si>
  <si>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</si>
  <si>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</si>
  <si>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</si>
  <si>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</si>
  <si>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</si>
  <si>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</si>
  <si>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</si>
  <si>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</si>
  <si>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</si>
  <si>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</si>
  <si>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</si>
  <si>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</si>
  <si>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</si>
  <si>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</si>
  <si>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</si>
  <si>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</si>
  <si>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</si>
  <si>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</si>
  <si>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</si>
  <si>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</si>
  <si>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</si>
  <si>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</si>
  <si>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</si>
  <si>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</si>
  <si>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</si>
  <si>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</si>
  <si>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</si>
  <si>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</si>
  <si>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</si>
  <si>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</si>
  <si>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</si>
  <si>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</si>
  <si>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</si>
  <si>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</si>
  <si>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</si>
  <si>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</si>
  <si>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</si>
  <si>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</si>
  <si>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</si>
  <si>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</si>
  <si>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</si>
  <si>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</si>
  <si>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</si>
  <si>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</si>
  <si>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</si>
  <si>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</si>
  <si>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</si>
  <si>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</si>
  <si>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</si>
  <si>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</si>
  <si>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</si>
  <si>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</si>
  <si>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</si>
  <si>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</si>
  <si>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</si>
  <si>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</si>
  <si>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</si>
  <si>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</si>
  <si>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</si>
  <si>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</si>
  <si>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</si>
  <si>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</si>
  <si>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</si>
  <si>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</si>
  <si>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</si>
  <si>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</si>
  <si>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</si>
  <si>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</si>
  <si>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</si>
  <si>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</si>
  <si>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</si>
  <si>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</si>
  <si>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</si>
  <si>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</si>
  <si>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</si>
  <si>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</si>
  <si>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</si>
  <si>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</si>
  <si>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</si>
  <si>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</si>
  <si>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</si>
  <si>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</si>
  <si>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</si>
  <si>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</si>
  <si>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</si>
  <si>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</si>
  <si>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</si>
  <si>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</si>
  <si>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</si>
  <si>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</si>
  <si>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</si>
  <si>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</si>
  <si>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</si>
  <si>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</si>
  <si>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</si>
  <si>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</si>
  <si>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</si>
  <si>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</si>
  <si>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</si>
  <si>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</si>
  <si>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</si>
  <si>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</si>
  <si>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</si>
  <si>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</si>
  <si>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</si>
  <si>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</si>
  <si>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</si>
  <si>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</si>
  <si>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</si>
  <si>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</si>
  <si>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</si>
  <si>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</si>
  <si>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</si>
  <si>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</si>
  <si>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</si>
  <si>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</si>
  <si>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</si>
  <si>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</si>
  <si>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</si>
  <si>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</si>
  <si>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</si>
  <si>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</si>
  <si>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</si>
  <si>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</si>
  <si>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</si>
  <si>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</si>
  <si>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</si>
  <si>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</si>
  <si>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</si>
  <si>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</si>
  <si>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</si>
  <si>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</si>
  <si>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</si>
  <si>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</si>
  <si>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</si>
  <si>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</si>
  <si>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</si>
  <si>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</si>
  <si>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</si>
  <si>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</si>
  <si>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</si>
  <si>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</si>
  <si>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</si>
  <si>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</si>
  <si>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</si>
  <si>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</si>
  <si>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</si>
  <si>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</si>
  <si>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</si>
  <si>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</si>
  <si>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</si>
  <si>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</si>
  <si>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</si>
  <si>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</si>
  <si>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</si>
  <si>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</si>
  <si>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</si>
  <si>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</si>
  <si>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</si>
  <si>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</si>
  <si>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</si>
  <si>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</si>
  <si>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</si>
  <si>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</si>
  <si>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</si>
  <si>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</si>
  <si>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</si>
  <si>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</si>
  <si>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</si>
  <si>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</si>
  <si>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</si>
  <si>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</si>
  <si>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</si>
  <si>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</si>
  <si>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</si>
  <si>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</si>
  <si>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</si>
  <si>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</si>
  <si>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</si>
  <si>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</si>
  <si>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</si>
  <si>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</si>
  <si>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</si>
  <si>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</si>
  <si>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</si>
  <si>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</si>
  <si>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</si>
  <si>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</si>
  <si>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</si>
  <si>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</si>
  <si>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</si>
  <si>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</si>
  <si>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</si>
  <si>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</si>
  <si>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</si>
  <si>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</si>
  <si>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</si>
  <si>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</si>
  <si>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</si>
  <si>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</si>
  <si>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</si>
  <si>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</si>
  <si>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</si>
  <si>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</si>
  <si>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</si>
  <si>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</si>
  <si>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</si>
  <si>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</si>
  <si>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</si>
  <si>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</si>
  <si>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</si>
  <si>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</si>
  <si>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</si>
  <si>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</si>
  <si>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</si>
  <si>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</si>
  <si>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</si>
  <si>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</si>
  <si>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</si>
  <si>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</si>
  <si>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</si>
  <si>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</si>
  <si>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</si>
  <si>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</si>
  <si>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</si>
  <si>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</si>
  <si>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</si>
  <si>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</si>
  <si>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</si>
  <si>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</si>
  <si>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</si>
  <si>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</si>
  <si>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</si>
  <si>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</si>
  <si>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</si>
  <si>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</si>
  <si>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</si>
  <si>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</si>
  <si>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</si>
  <si>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</si>
  <si>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</si>
  <si>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</si>
  <si>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</si>
  <si>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</si>
  <si>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</si>
  <si>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</si>
  <si>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</si>
  <si>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</si>
  <si>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</si>
  <si>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</si>
  <si>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</si>
  <si>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</si>
  <si>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</si>
  <si>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</si>
  <si>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</si>
  <si>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</si>
  <si>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</si>
  <si>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</si>
  <si>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</si>
  <si>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</si>
  <si>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</si>
  <si>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</si>
  <si>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</si>
  <si>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</si>
  <si>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</si>
  <si>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</si>
  <si>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</si>
  <si>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</si>
  <si>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</si>
  <si>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</si>
  <si>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</si>
  <si>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</si>
  <si>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</si>
  <si>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</si>
  <si>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</si>
  <si>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</si>
  <si>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</si>
  <si>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</si>
  <si>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</si>
  <si>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</si>
  <si>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</si>
  <si>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</si>
  <si>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</si>
  <si>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</si>
  <si>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</si>
  <si>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</si>
  <si>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</si>
  <si>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</si>
  <si>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</si>
  <si>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</si>
  <si>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</si>
  <si>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</si>
  <si>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</si>
  <si>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</si>
  <si>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</si>
  <si>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</si>
  <si>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</si>
  <si>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</si>
  <si>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</si>
  <si>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</si>
  <si>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</si>
  <si>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</si>
  <si>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</si>
  <si>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</si>
  <si>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</si>
  <si>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</si>
  <si>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</si>
  <si>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</si>
  <si>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</si>
  <si>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</si>
  <si>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</si>
  <si>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</si>
  <si>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</si>
  <si>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</si>
  <si>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</si>
  <si>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</si>
  <si>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</si>
  <si>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</si>
  <si>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</si>
  <si>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</si>
  <si>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</si>
  <si>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</si>
  <si>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</si>
  <si>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</si>
  <si>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</si>
  <si>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</si>
  <si>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</si>
  <si>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</si>
  <si>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</si>
  <si>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</si>
  <si>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</si>
  <si>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</si>
  <si>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</si>
  <si>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</si>
  <si>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</si>
  <si>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</si>
  <si>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</si>
  <si>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</si>
  <si>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</si>
  <si>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</si>
  <si>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</si>
  <si>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</si>
  <si>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</si>
  <si>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</si>
  <si>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</si>
  <si>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</si>
  <si>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</si>
  <si>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</si>
  <si>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</si>
  <si>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</si>
  <si>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</si>
  <si>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</si>
  <si>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</si>
  <si>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</si>
  <si>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</si>
  <si>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</si>
  <si>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</si>
  <si>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</si>
  <si>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</si>
  <si>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</si>
  <si>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</si>
  <si>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</si>
  <si>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</si>
  <si>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</si>
  <si>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</si>
  <si>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</si>
  <si>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</si>
  <si>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</si>
  <si>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</si>
  <si>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</si>
  <si>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</si>
  <si>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</si>
  <si>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</si>
  <si>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</si>
  <si>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</si>
  <si>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</si>
  <si>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</si>
  <si>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</si>
  <si>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</si>
  <si>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</si>
  <si>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</si>
  <si>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</si>
  <si>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</si>
  <si>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</si>
  <si>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</si>
  <si>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</si>
  <si>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</si>
  <si>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</si>
  <si>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</si>
  <si>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</si>
  <si>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</si>
  <si>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</si>
  <si>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</si>
  <si>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</si>
  <si>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</si>
  <si>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</si>
  <si>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</si>
  <si>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</si>
  <si>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</si>
  <si>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</si>
  <si>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</si>
  <si>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</si>
  <si>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</si>
  <si>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</si>
  <si>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</si>
  <si>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</si>
  <si>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</si>
  <si>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</si>
  <si>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</si>
  <si>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</si>
  <si>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</si>
  <si>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</si>
  <si>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</si>
  <si>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</si>
  <si>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</si>
  <si>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</si>
  <si>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</si>
  <si>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</si>
  <si>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</si>
  <si>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</si>
  <si>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</si>
  <si>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</si>
  <si>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</si>
  <si>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</si>
  <si>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</si>
  <si>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</si>
  <si>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</si>
  <si>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</si>
  <si>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</si>
  <si>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</si>
  <si>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</si>
  <si>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</si>
  <si>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</si>
  <si>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</si>
  <si>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</si>
  <si>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</si>
  <si>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</si>
  <si>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</si>
  <si>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</si>
  <si>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</si>
  <si>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</si>
  <si>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</si>
  <si>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</si>
  <si>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</si>
  <si>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</si>
  <si>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</si>
  <si>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</si>
  <si>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</si>
  <si>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</si>
  <si>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</si>
  <si>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</si>
  <si>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</si>
  <si>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</si>
  <si>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</si>
  <si>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</si>
  <si>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</si>
  <si>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</si>
  <si>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</si>
  <si>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</si>
  <si>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</si>
  <si>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</si>
  <si>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</si>
  <si>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</si>
  <si>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</si>
  <si>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</si>
  <si>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</si>
  <si>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</si>
  <si>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</si>
  <si>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</si>
  <si>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</si>
  <si>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</si>
  <si>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</si>
  <si>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</si>
  <si>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</si>
  <si>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</si>
  <si>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</si>
  <si>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</si>
  <si>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</si>
  <si>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</si>
  <si>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</si>
  <si>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</si>
  <si>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</si>
  <si>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</si>
  <si>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</si>
  <si>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</si>
  <si>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</si>
  <si>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</si>
  <si>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</si>
  <si>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</si>
  <si>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</si>
  <si>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</si>
  <si>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</si>
  <si>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</si>
  <si>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</si>
  <si>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</si>
  <si>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</si>
  <si>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</si>
  <si>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</si>
  <si>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</si>
  <si>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</si>
  <si>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</si>
  <si>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</si>
  <si>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</si>
  <si>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</si>
  <si>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</si>
  <si>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</si>
  <si>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</si>
  <si>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</si>
  <si>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</si>
  <si>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</si>
  <si>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</si>
  <si>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</si>
  <si>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</si>
  <si>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</si>
  <si>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</si>
  <si>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</si>
  <si>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</si>
  <si>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</si>
  <si>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</si>
  <si>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</si>
  <si>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</si>
  <si>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</si>
  <si>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</si>
  <si>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</si>
  <si>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</si>
  <si>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</si>
  <si>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</si>
  <si>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</si>
  <si>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</si>
  <si>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</si>
  <si>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</si>
  <si>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</si>
  <si>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</si>
  <si>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</si>
  <si>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</si>
  <si>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</si>
  <si>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</si>
  <si>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</si>
  <si>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</si>
  <si>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</si>
  <si>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</si>
  <si>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</si>
  <si>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</si>
  <si>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</si>
  <si>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</si>
  <si>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</si>
  <si>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</si>
  <si>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</si>
  <si>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</si>
  <si>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</si>
  <si>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</si>
  <si>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2. Приват инженеринг АДГ АД</t>
  </si>
  <si>
    <t>3.КРЗ Порт Бургас АД</t>
  </si>
  <si>
    <t>4.Августа Мебел АД</t>
  </si>
  <si>
    <t>5.  Меритайм холдинг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</si>
  <si>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</si>
  <si>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</si>
  <si>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</si>
  <si>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</si>
  <si>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</si>
  <si>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</si>
  <si>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</si>
  <si>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</si>
  <si>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</si>
  <si>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</si>
  <si>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</si>
  <si>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</si>
  <si>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</si>
  <si>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</si>
  <si>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</si>
  <si>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</si>
  <si>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</si>
  <si>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</si>
  <si>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</si>
  <si>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</si>
  <si>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</si>
  <si>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</si>
  <si>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Агроменидж АД</t>
  </si>
  <si>
    <t>17 Реколта 2011</t>
  </si>
  <si>
    <t>6.Августа Лтд</t>
  </si>
  <si>
    <t>7, Сердика Лтд</t>
  </si>
  <si>
    <t>3-2302</t>
  </si>
  <si>
    <t>3-2302-1</t>
  </si>
  <si>
    <t xml:space="preserve">9. Курсови разлики </t>
  </si>
  <si>
    <t>3-2305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</si>
  <si>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</si>
  <si>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 xml:space="preserve"> към  31 март  2012 г.</t>
  </si>
  <si>
    <t>7.ЗММ Сливен АД</t>
  </si>
  <si>
    <t>8.Машстрой АД</t>
  </si>
  <si>
    <t>9.Леярмаш АД</t>
  </si>
  <si>
    <t>10.Елпром ЗЕМ АД</t>
  </si>
  <si>
    <t>11 Булкари  АД</t>
  </si>
  <si>
    <t>12.ЗММ Нова Загора АД</t>
  </si>
  <si>
    <t>13.Булярд АД</t>
  </si>
  <si>
    <t>14. Български корабен регистър АД</t>
  </si>
  <si>
    <t>15.ИХБ Шипинг КО</t>
  </si>
  <si>
    <t>Дата на съставяне: 30.05.2012г.</t>
  </si>
  <si>
    <t>30.05. 2012г.</t>
  </si>
  <si>
    <t xml:space="preserve">Дата на съставяне: 30.05. 2012 г.                                      </t>
  </si>
  <si>
    <t xml:space="preserve">Дата  на съставяне: 30.05.2012 г.                                                                                                                          </t>
  </si>
  <si>
    <t xml:space="preserve">Дата на съставяне: 30.05.2012                   </t>
  </si>
  <si>
    <t>Дата на съставяне: 30.05.2011 г.</t>
  </si>
  <si>
    <r>
      <t>Дата на съставяне: 30</t>
    </r>
    <r>
      <rPr>
        <sz val="10"/>
        <rFont val="Times New Roman"/>
        <family val="1"/>
      </rPr>
      <t>.05 .2012г.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</si>
</sst>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86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3" sqref="A103"/>
    </sheetView>
  </sheetViews>
  <sheetFormatPr defaultColWidth="9.25390625" defaultRowHeight="12.75"/>
  <cols>
    <col min="1" max="1" width="43.75390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75390625" style="166" customWidth="1"/>
    <col min="6" max="6" width="9.375" style="171" customWidth="1"/>
    <col min="7" max="7" width="12.75390625" style="166" customWidth="1"/>
    <col min="8" max="8" width="18.75390625" style="172" customWidth="1"/>
    <col min="9" max="9" width="3.375" style="146" customWidth="1"/>
    <col min="10" max="16384" width="9.2539062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6" t="s">
        <v>1</v>
      </c>
      <c r="B3" s="577"/>
      <c r="C3" s="577"/>
      <c r="D3" s="577"/>
      <c r="E3" s="458" t="s">
        <v>842</v>
      </c>
      <c r="F3" s="214" t="s">
        <v>2</v>
      </c>
      <c r="G3" s="169"/>
      <c r="H3" s="457">
        <v>121631219</v>
      </c>
    </row>
    <row r="4" spans="1:8" ht="15">
      <c r="A4" s="576" t="s">
        <v>869</v>
      </c>
      <c r="B4" s="582"/>
      <c r="C4" s="582"/>
      <c r="D4" s="582"/>
      <c r="E4" s="500" t="s">
        <v>859</v>
      </c>
      <c r="F4" s="578" t="s">
        <v>3</v>
      </c>
      <c r="G4" s="579"/>
      <c r="H4" s="457">
        <v>62</v>
      </c>
    </row>
    <row r="5" spans="1:8" ht="15">
      <c r="A5" s="576" t="s">
        <v>4</v>
      </c>
      <c r="B5" s="577"/>
      <c r="C5" s="577"/>
      <c r="D5" s="577"/>
      <c r="E5" s="501" t="s">
        <v>895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78084</v>
      </c>
      <c r="D11" s="148">
        <v>78084</v>
      </c>
      <c r="E11" s="234" t="s">
        <v>21</v>
      </c>
      <c r="F11" s="239" t="s">
        <v>22</v>
      </c>
      <c r="G11" s="149">
        <v>67978</v>
      </c>
      <c r="H11" s="149">
        <v>67978</v>
      </c>
    </row>
    <row r="12" spans="1:8" ht="15">
      <c r="A12" s="232" t="s">
        <v>23</v>
      </c>
      <c r="B12" s="238" t="s">
        <v>24</v>
      </c>
      <c r="C12" s="148">
        <v>26558</v>
      </c>
      <c r="D12" s="148">
        <v>26773</v>
      </c>
      <c r="E12" s="234" t="s">
        <v>25</v>
      </c>
      <c r="F12" s="239" t="s">
        <v>26</v>
      </c>
      <c r="G12" s="150">
        <v>67978</v>
      </c>
      <c r="H12" s="150">
        <v>67978</v>
      </c>
    </row>
    <row r="13" spans="1:8" ht="15">
      <c r="A13" s="232" t="s">
        <v>27</v>
      </c>
      <c r="B13" s="238" t="s">
        <v>28</v>
      </c>
      <c r="C13" s="148">
        <v>13495</v>
      </c>
      <c r="D13" s="148">
        <v>13841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20862</v>
      </c>
      <c r="D14" s="148">
        <v>21029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168656</v>
      </c>
      <c r="D15" s="148">
        <v>170108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576</v>
      </c>
      <c r="D16" s="148">
        <v>606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10218</v>
      </c>
      <c r="D17" s="148">
        <v>9913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67978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722</v>
      </c>
      <c r="D18" s="148">
        <v>737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319171</v>
      </c>
      <c r="D19" s="152">
        <f>SUM(D11:D18)</f>
        <v>321091</v>
      </c>
      <c r="E19" s="234" t="s">
        <v>52</v>
      </c>
      <c r="F19" s="239" t="s">
        <v>53</v>
      </c>
      <c r="G19" s="149">
        <v>30604</v>
      </c>
      <c r="H19" s="149">
        <v>30604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29</v>
      </c>
      <c r="D20" s="148">
        <v>29</v>
      </c>
      <c r="E20" s="234" t="s">
        <v>56</v>
      </c>
      <c r="F20" s="239" t="s">
        <v>57</v>
      </c>
      <c r="G20" s="155">
        <v>56198</v>
      </c>
      <c r="H20" s="155">
        <v>56199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6906</v>
      </c>
      <c r="H21" s="153">
        <f>SUM(H22:H24)</f>
        <v>6884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6427</v>
      </c>
      <c r="H22" s="149">
        <v>6405</v>
      </c>
    </row>
    <row r="23" spans="1:13" ht="15">
      <c r="A23" s="232" t="s">
        <v>65</v>
      </c>
      <c r="B23" s="238" t="s">
        <v>66</v>
      </c>
      <c r="C23" s="148">
        <v>1020</v>
      </c>
      <c r="D23" s="148">
        <v>1042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211</v>
      </c>
      <c r="D24" s="148">
        <v>224</v>
      </c>
      <c r="E24" s="234" t="s">
        <v>71</v>
      </c>
      <c r="F24" s="239" t="s">
        <v>72</v>
      </c>
      <c r="G24" s="149">
        <v>479</v>
      </c>
      <c r="H24" s="149">
        <v>479</v>
      </c>
    </row>
    <row r="25" spans="1:18" ht="15">
      <c r="A25" s="232" t="s">
        <v>73</v>
      </c>
      <c r="B25" s="238" t="s">
        <v>74</v>
      </c>
      <c r="C25" s="148"/>
      <c r="D25" s="148">
        <v>0</v>
      </c>
      <c r="E25" s="250" t="s">
        <v>75</v>
      </c>
      <c r="F25" s="242" t="s">
        <v>76</v>
      </c>
      <c r="G25" s="151">
        <f>G19+G20+G21</f>
        <v>93708</v>
      </c>
      <c r="H25" s="151">
        <f>H19+H20+H21</f>
        <v>93687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3353</v>
      </c>
      <c r="D26" s="148">
        <v>3392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4584</v>
      </c>
      <c r="D27" s="152">
        <f>SUM(D23:D26)</f>
        <v>4658</v>
      </c>
      <c r="E27" s="250" t="s">
        <v>82</v>
      </c>
      <c r="F27" s="239" t="s">
        <v>83</v>
      </c>
      <c r="G27" s="151">
        <f>SUM(G28:G30)</f>
        <v>66860</v>
      </c>
      <c r="H27" s="151">
        <f>SUM(H28:H30)</f>
        <v>72357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66860</v>
      </c>
      <c r="H28" s="149">
        <v>72357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4748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0</v>
      </c>
      <c r="H32" s="313">
        <v>-5487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71608</v>
      </c>
      <c r="H33" s="151">
        <f>H27+H31+H32</f>
        <v>66870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832</v>
      </c>
      <c r="B34" s="241" t="s">
        <v>104</v>
      </c>
      <c r="C34" s="152">
        <f>SUM(C35:C38)</f>
        <v>17842</v>
      </c>
      <c r="D34" s="152">
        <f>SUM(D35:D38)</f>
        <v>17842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233294</v>
      </c>
      <c r="H36" s="151">
        <f>H25+H17+H33</f>
        <v>228535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17837</v>
      </c>
      <c r="D37" s="148">
        <v>17837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5</v>
      </c>
      <c r="D38" s="148">
        <v>5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13825</v>
      </c>
      <c r="H39" s="155">
        <v>13673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>
        <v>7246</v>
      </c>
      <c r="H43" s="149">
        <v>0</v>
      </c>
      <c r="M43" s="154"/>
    </row>
    <row r="44" spans="1:8" ht="15">
      <c r="A44" s="232" t="s">
        <v>131</v>
      </c>
      <c r="B44" s="261" t="s">
        <v>132</v>
      </c>
      <c r="C44" s="148">
        <v>0</v>
      </c>
      <c r="D44" s="148"/>
      <c r="E44" s="265" t="s">
        <v>133</v>
      </c>
      <c r="F44" s="239" t="s">
        <v>134</v>
      </c>
      <c r="G44" s="149">
        <v>52804</v>
      </c>
      <c r="H44" s="149">
        <v>106465</v>
      </c>
    </row>
    <row r="45" spans="1:15" ht="15">
      <c r="A45" s="232" t="s">
        <v>135</v>
      </c>
      <c r="B45" s="246" t="s">
        <v>136</v>
      </c>
      <c r="C45" s="152">
        <f>C34+C39+C44</f>
        <v>17842</v>
      </c>
      <c r="D45" s="152">
        <f>D34+D39+D44</f>
        <v>17842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0</v>
      </c>
      <c r="E47" s="248" t="s">
        <v>144</v>
      </c>
      <c r="F47" s="239" t="s">
        <v>145</v>
      </c>
      <c r="G47" s="149">
        <v>21528</v>
      </c>
      <c r="H47" s="149">
        <v>21528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>
        <v>0</v>
      </c>
      <c r="H48" s="149">
        <v>0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81578</v>
      </c>
      <c r="H49" s="151">
        <f>SUM(H43:H48)</f>
        <v>127993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8861</v>
      </c>
      <c r="D50" s="148">
        <v>7214</v>
      </c>
      <c r="E50" s="234"/>
      <c r="F50" s="239"/>
      <c r="G50" s="249"/>
      <c r="H50" s="151"/>
    </row>
    <row r="51" spans="1:15" ht="15">
      <c r="A51" s="232" t="s">
        <v>154</v>
      </c>
      <c r="B51" s="246" t="s">
        <v>155</v>
      </c>
      <c r="C51" s="152">
        <f>SUM(C47:C50)</f>
        <v>8861</v>
      </c>
      <c r="D51" s="152">
        <f>SUM(D47:D50)</f>
        <v>7214</v>
      </c>
      <c r="E51" s="248" t="s">
        <v>156</v>
      </c>
      <c r="F51" s="242" t="s">
        <v>157</v>
      </c>
      <c r="G51" s="149">
        <v>267</v>
      </c>
      <c r="H51" s="149">
        <v>267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0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6159</v>
      </c>
      <c r="H53" s="149">
        <v>6187</v>
      </c>
    </row>
    <row r="54" spans="1:8" ht="15">
      <c r="A54" s="232" t="s">
        <v>165</v>
      </c>
      <c r="B54" s="246" t="s">
        <v>166</v>
      </c>
      <c r="C54" s="148">
        <v>0</v>
      </c>
      <c r="D54" s="148">
        <v>0</v>
      </c>
      <c r="E54" s="234" t="s">
        <v>167</v>
      </c>
      <c r="F54" s="242" t="s">
        <v>168</v>
      </c>
      <c r="G54" s="149">
        <v>408</v>
      </c>
      <c r="H54" s="149">
        <v>408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356699</v>
      </c>
      <c r="D55" s="152">
        <f>D19+D20+D21+D27+D32+D45+D51+D53+D54</f>
        <v>357046</v>
      </c>
      <c r="E55" s="234" t="s">
        <v>171</v>
      </c>
      <c r="F55" s="258" t="s">
        <v>172</v>
      </c>
      <c r="G55" s="151">
        <f>G49+G51+G52+G53+G54</f>
        <v>88412</v>
      </c>
      <c r="H55" s="151">
        <f>H49+H51+H52+H53+H54</f>
        <v>134855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34424</v>
      </c>
      <c r="D58" s="148">
        <v>38732</v>
      </c>
      <c r="E58" s="234" t="s">
        <v>126</v>
      </c>
      <c r="F58" s="269"/>
      <c r="G58" s="249"/>
      <c r="H58" s="151"/>
    </row>
    <row r="59" spans="1:13" ht="15">
      <c r="A59" s="232" t="s">
        <v>178</v>
      </c>
      <c r="B59" s="238" t="s">
        <v>179</v>
      </c>
      <c r="C59" s="148">
        <v>2363</v>
      </c>
      <c r="D59" s="148">
        <v>2254</v>
      </c>
      <c r="E59" s="248" t="s">
        <v>180</v>
      </c>
      <c r="F59" s="239" t="s">
        <v>181</v>
      </c>
      <c r="G59" s="149">
        <v>65934</v>
      </c>
      <c r="H59" s="149">
        <v>23056</v>
      </c>
      <c r="M59" s="154"/>
    </row>
    <row r="60" spans="1:8" ht="15">
      <c r="A60" s="232" t="s">
        <v>182</v>
      </c>
      <c r="B60" s="238" t="s">
        <v>183</v>
      </c>
      <c r="C60" s="148">
        <v>2</v>
      </c>
      <c r="D60" s="148">
        <v>2</v>
      </c>
      <c r="E60" s="234" t="s">
        <v>184</v>
      </c>
      <c r="F60" s="239" t="s">
        <v>185</v>
      </c>
      <c r="G60" s="149">
        <v>790</v>
      </c>
      <c r="H60" s="149">
        <v>357</v>
      </c>
    </row>
    <row r="61" spans="1:18" ht="15">
      <c r="A61" s="232" t="s">
        <v>186</v>
      </c>
      <c r="B61" s="241" t="s">
        <v>187</v>
      </c>
      <c r="C61" s="148">
        <v>34832</v>
      </c>
      <c r="D61" s="148">
        <v>26035</v>
      </c>
      <c r="E61" s="240" t="s">
        <v>188</v>
      </c>
      <c r="F61" s="269" t="s">
        <v>189</v>
      </c>
      <c r="G61" s="151">
        <f>SUM(G62:G68)</f>
        <v>20985</v>
      </c>
      <c r="H61" s="151">
        <f>SUM(H62:H68)</f>
        <v>24316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3384</v>
      </c>
      <c r="H62" s="149">
        <v>0</v>
      </c>
    </row>
    <row r="63" spans="1:13" ht="15">
      <c r="A63" s="232" t="s">
        <v>194</v>
      </c>
      <c r="B63" s="238" t="s">
        <v>195</v>
      </c>
      <c r="C63" s="148">
        <v>0</v>
      </c>
      <c r="D63" s="148">
        <v>0</v>
      </c>
      <c r="E63" s="234" t="s">
        <v>196</v>
      </c>
      <c r="F63" s="239" t="s">
        <v>197</v>
      </c>
      <c r="G63" s="149">
        <v>0</v>
      </c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71621</v>
      </c>
      <c r="D64" s="152">
        <f>SUM(D58:D63)</f>
        <v>67023</v>
      </c>
      <c r="E64" s="234" t="s">
        <v>199</v>
      </c>
      <c r="F64" s="239" t="s">
        <v>200</v>
      </c>
      <c r="G64" s="149">
        <v>13070</v>
      </c>
      <c r="H64" s="149">
        <v>19385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2045</v>
      </c>
      <c r="H65" s="149">
        <v>2568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1707</v>
      </c>
      <c r="H66" s="149">
        <v>1611</v>
      </c>
    </row>
    <row r="67" spans="1:8" ht="15">
      <c r="A67" s="232" t="s">
        <v>206</v>
      </c>
      <c r="B67" s="238" t="s">
        <v>207</v>
      </c>
      <c r="C67" s="148">
        <v>478</v>
      </c>
      <c r="D67" s="148">
        <v>0</v>
      </c>
      <c r="E67" s="234" t="s">
        <v>208</v>
      </c>
      <c r="F67" s="239" t="s">
        <v>209</v>
      </c>
      <c r="G67" s="149">
        <v>344</v>
      </c>
      <c r="H67" s="149">
        <v>329</v>
      </c>
    </row>
    <row r="68" spans="1:8" ht="15">
      <c r="A68" s="232" t="s">
        <v>210</v>
      </c>
      <c r="B68" s="238" t="s">
        <v>211</v>
      </c>
      <c r="C68" s="148">
        <v>5735</v>
      </c>
      <c r="D68" s="148">
        <v>5481</v>
      </c>
      <c r="E68" s="234" t="s">
        <v>212</v>
      </c>
      <c r="F68" s="239" t="s">
        <v>213</v>
      </c>
      <c r="G68" s="149">
        <v>435</v>
      </c>
      <c r="H68" s="149">
        <v>423</v>
      </c>
    </row>
    <row r="69" spans="1:8" ht="15">
      <c r="A69" s="232" t="s">
        <v>214</v>
      </c>
      <c r="B69" s="238" t="s">
        <v>215</v>
      </c>
      <c r="C69" s="148">
        <v>403</v>
      </c>
      <c r="D69" s="148">
        <v>307</v>
      </c>
      <c r="E69" s="248" t="s">
        <v>77</v>
      </c>
      <c r="F69" s="239" t="s">
        <v>216</v>
      </c>
      <c r="G69" s="149">
        <v>19570</v>
      </c>
      <c r="H69" s="149">
        <v>19701</v>
      </c>
    </row>
    <row r="70" spans="1:8" ht="15">
      <c r="A70" s="232" t="s">
        <v>217</v>
      </c>
      <c r="B70" s="238" t="s">
        <v>218</v>
      </c>
      <c r="C70" s="148">
        <v>0</v>
      </c>
      <c r="D70" s="148"/>
      <c r="E70" s="234" t="s">
        <v>219</v>
      </c>
      <c r="F70" s="239" t="s">
        <v>220</v>
      </c>
      <c r="G70" s="149">
        <v>576</v>
      </c>
      <c r="H70" s="149">
        <v>774</v>
      </c>
    </row>
    <row r="71" spans="1:18" ht="15">
      <c r="A71" s="232" t="s">
        <v>221</v>
      </c>
      <c r="B71" s="238" t="s">
        <v>222</v>
      </c>
      <c r="C71" s="148">
        <v>22</v>
      </c>
      <c r="D71" s="148">
        <v>22</v>
      </c>
      <c r="E71" s="250" t="s">
        <v>45</v>
      </c>
      <c r="F71" s="270" t="s">
        <v>223</v>
      </c>
      <c r="G71" s="158">
        <f>G59+G60+G61+G69+G70</f>
        <v>107855</v>
      </c>
      <c r="H71" s="158">
        <f>H59+H60+H61+H69+H70</f>
        <v>68204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996</v>
      </c>
      <c r="D72" s="148">
        <v>1573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15">
      <c r="A74" s="232" t="s">
        <v>228</v>
      </c>
      <c r="B74" s="238" t="s">
        <v>229</v>
      </c>
      <c r="C74" s="148">
        <v>508</v>
      </c>
      <c r="D74" s="148">
        <v>593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8142</v>
      </c>
      <c r="D75" s="152">
        <f>SUM(D67:D74)</f>
        <v>7976</v>
      </c>
      <c r="E75" s="248" t="s">
        <v>159</v>
      </c>
      <c r="F75" s="242" t="s">
        <v>233</v>
      </c>
      <c r="G75" s="149">
        <v>1018</v>
      </c>
      <c r="H75" s="149">
        <v>791</v>
      </c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2"/>
      <c r="E76" s="234" t="s">
        <v>234</v>
      </c>
      <c r="F76" s="242" t="s">
        <v>235</v>
      </c>
      <c r="G76" s="149">
        <v>44</v>
      </c>
      <c r="H76" s="149">
        <v>54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1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108917</v>
      </c>
      <c r="H79" s="159">
        <f>H71+H74+H75+H76</f>
        <v>69049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1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64</v>
      </c>
      <c r="D87" s="148">
        <v>55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4965</v>
      </c>
      <c r="D88" s="148">
        <v>11020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0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5029</v>
      </c>
      <c r="D91" s="152">
        <f>SUM(D87:D90)</f>
        <v>11075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2957</v>
      </c>
      <c r="D92" s="148">
        <v>2992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87749</v>
      </c>
      <c r="D93" s="152">
        <f>D64+D75+D84+D91+D92</f>
        <v>89066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4" t="s">
        <v>267</v>
      </c>
      <c r="B94" s="285" t="s">
        <v>268</v>
      </c>
      <c r="C94" s="161">
        <f>C93+C55</f>
        <v>444448</v>
      </c>
      <c r="D94" s="161">
        <f>D93+D55</f>
        <v>446112</v>
      </c>
      <c r="E94" s="445" t="s">
        <v>269</v>
      </c>
      <c r="F94" s="286" t="s">
        <v>270</v>
      </c>
      <c r="G94" s="162">
        <f>G36+G39+G55+G79</f>
        <v>444448</v>
      </c>
      <c r="H94" s="162">
        <f>H36+H39+H55+H79</f>
        <v>446112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833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905</v>
      </c>
      <c r="B98" s="428"/>
      <c r="C98" s="580" t="s">
        <v>847</v>
      </c>
      <c r="D98" s="580"/>
      <c r="E98" s="580"/>
      <c r="F98" s="580" t="s">
        <v>855</v>
      </c>
      <c r="G98" s="581"/>
      <c r="H98" s="581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0"/>
      <c r="D100" s="581"/>
      <c r="E100" s="581"/>
    </row>
    <row r="102" ht="12.75">
      <c r="E102" s="173"/>
    </row>
    <row r="104" spans="1:13" ht="12.75">
      <c r="A104" s="166" t="s">
        <v>158</v>
      </c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3">
      <selection activeCell="B48" sqref="B48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2">
        <f>'справка №1-БАЛАНС'!H3</f>
        <v>121631219</v>
      </c>
    </row>
    <row r="3" spans="1:8" ht="15">
      <c r="A3" s="463" t="s">
        <v>273</v>
      </c>
      <c r="B3" s="585" t="str">
        <f>'справка №1-БАЛАНС'!E4</f>
        <v>КОНСОЛИДИРАН</v>
      </c>
      <c r="C3" s="585"/>
      <c r="D3" s="585"/>
      <c r="E3" s="585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6" t="str">
        <f>'справка №1-БАЛАНС'!E5</f>
        <v> към  31 март  2012 г.</v>
      </c>
      <c r="C4" s="586"/>
      <c r="D4" s="586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12819</v>
      </c>
      <c r="D9" s="46">
        <v>14862</v>
      </c>
      <c r="E9" s="295" t="s">
        <v>283</v>
      </c>
      <c r="F9" s="545" t="s">
        <v>284</v>
      </c>
      <c r="G9" s="546">
        <v>8695</v>
      </c>
      <c r="H9" s="546">
        <v>5958</v>
      </c>
    </row>
    <row r="10" spans="1:8" ht="12">
      <c r="A10" s="295" t="s">
        <v>285</v>
      </c>
      <c r="B10" s="296" t="s">
        <v>286</v>
      </c>
      <c r="C10" s="46">
        <v>3420</v>
      </c>
      <c r="D10" s="46">
        <v>5324</v>
      </c>
      <c r="E10" s="295" t="s">
        <v>287</v>
      </c>
      <c r="F10" s="545" t="s">
        <v>288</v>
      </c>
      <c r="G10" s="546">
        <v>1</v>
      </c>
      <c r="H10" s="546"/>
    </row>
    <row r="11" spans="1:8" ht="12">
      <c r="A11" s="295" t="s">
        <v>289</v>
      </c>
      <c r="B11" s="296" t="s">
        <v>290</v>
      </c>
      <c r="C11" s="46">
        <v>2612</v>
      </c>
      <c r="D11" s="46">
        <v>2382</v>
      </c>
      <c r="E11" s="297" t="s">
        <v>291</v>
      </c>
      <c r="F11" s="545" t="s">
        <v>292</v>
      </c>
      <c r="G11" s="546">
        <v>9566</v>
      </c>
      <c r="H11" s="546">
        <v>7923</v>
      </c>
    </row>
    <row r="12" spans="1:8" ht="12">
      <c r="A12" s="295" t="s">
        <v>885</v>
      </c>
      <c r="B12" s="296" t="s">
        <v>293</v>
      </c>
      <c r="C12" s="46">
        <v>5210</v>
      </c>
      <c r="D12" s="46">
        <v>4800</v>
      </c>
      <c r="E12" s="297" t="s">
        <v>77</v>
      </c>
      <c r="F12" s="545" t="s">
        <v>294</v>
      </c>
      <c r="G12" s="546">
        <v>1318</v>
      </c>
      <c r="H12" s="546">
        <v>1072</v>
      </c>
    </row>
    <row r="13" spans="1:18" ht="12">
      <c r="A13" s="295" t="s">
        <v>295</v>
      </c>
      <c r="B13" s="296" t="s">
        <v>296</v>
      </c>
      <c r="C13" s="46">
        <v>861</v>
      </c>
      <c r="D13" s="46">
        <v>879</v>
      </c>
      <c r="E13" s="298" t="s">
        <v>50</v>
      </c>
      <c r="F13" s="547" t="s">
        <v>297</v>
      </c>
      <c r="G13" s="549">
        <f>SUM(G9:G12)</f>
        <v>19580</v>
      </c>
      <c r="H13" s="544">
        <f>SUM(H9:H12)</f>
        <v>14953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5" t="s">
        <v>298</v>
      </c>
      <c r="B14" s="296" t="s">
        <v>299</v>
      </c>
      <c r="C14" s="46">
        <v>273</v>
      </c>
      <c r="D14" s="46">
        <v>262</v>
      </c>
      <c r="E14" s="297"/>
      <c r="F14" s="548"/>
      <c r="G14" s="549"/>
      <c r="H14" s="549"/>
    </row>
    <row r="15" spans="1:8" ht="24">
      <c r="A15" s="295" t="s">
        <v>300</v>
      </c>
      <c r="B15" s="296" t="s">
        <v>301</v>
      </c>
      <c r="C15" s="47">
        <v>-8711</v>
      </c>
      <c r="D15" s="47">
        <v>-14153</v>
      </c>
      <c r="E15" s="293" t="s">
        <v>302</v>
      </c>
      <c r="F15" s="550" t="s">
        <v>303</v>
      </c>
      <c r="G15" s="546">
        <v>10</v>
      </c>
      <c r="H15" s="546">
        <v>15</v>
      </c>
    </row>
    <row r="16" spans="1:8" ht="12">
      <c r="A16" s="295" t="s">
        <v>304</v>
      </c>
      <c r="B16" s="296" t="s">
        <v>305</v>
      </c>
      <c r="C16" s="47">
        <v>581</v>
      </c>
      <c r="D16" s="47">
        <v>926</v>
      </c>
      <c r="E16" s="295" t="s">
        <v>306</v>
      </c>
      <c r="F16" s="548" t="s">
        <v>307</v>
      </c>
      <c r="G16" s="551"/>
      <c r="H16" s="551"/>
    </row>
    <row r="17" spans="1:8" ht="12">
      <c r="A17" s="299" t="s">
        <v>308</v>
      </c>
      <c r="B17" s="296" t="s">
        <v>309</v>
      </c>
      <c r="C17" s="48"/>
      <c r="D17" s="48"/>
      <c r="E17" s="293"/>
      <c r="F17" s="301"/>
      <c r="G17" s="549"/>
      <c r="H17" s="549"/>
    </row>
    <row r="18" spans="1:8" ht="12">
      <c r="A18" s="299" t="s">
        <v>310</v>
      </c>
      <c r="B18" s="296" t="s">
        <v>311</v>
      </c>
      <c r="C18" s="48"/>
      <c r="D18" s="48">
        <v>450</v>
      </c>
      <c r="E18" s="293" t="s">
        <v>312</v>
      </c>
      <c r="F18" s="301"/>
      <c r="G18" s="549"/>
      <c r="H18" s="549"/>
    </row>
    <row r="19" spans="1:15" ht="12">
      <c r="A19" s="298" t="s">
        <v>50</v>
      </c>
      <c r="B19" s="300" t="s">
        <v>313</v>
      </c>
      <c r="C19" s="49">
        <f>SUM(C9:C15)+C16</f>
        <v>17065</v>
      </c>
      <c r="D19" s="49">
        <f>SUM(D9:D15)+D16</f>
        <v>15282</v>
      </c>
      <c r="E19" s="301" t="s">
        <v>314</v>
      </c>
      <c r="F19" s="548" t="s">
        <v>315</v>
      </c>
      <c r="G19" s="546">
        <v>59</v>
      </c>
      <c r="H19" s="546">
        <v>68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316</v>
      </c>
      <c r="F20" s="548" t="s">
        <v>317</v>
      </c>
      <c r="G20" s="546"/>
      <c r="H20" s="546"/>
    </row>
    <row r="21" spans="1:8" ht="24">
      <c r="A21" s="293" t="s">
        <v>318</v>
      </c>
      <c r="B21" s="302"/>
      <c r="C21" s="312"/>
      <c r="D21" s="312"/>
      <c r="E21" s="295" t="s">
        <v>319</v>
      </c>
      <c r="F21" s="548" t="s">
        <v>320</v>
      </c>
      <c r="G21" s="546">
        <v>2</v>
      </c>
      <c r="H21" s="546">
        <v>26</v>
      </c>
    </row>
    <row r="22" spans="1:8" ht="24">
      <c r="A22" s="301" t="s">
        <v>321</v>
      </c>
      <c r="B22" s="302" t="s">
        <v>322</v>
      </c>
      <c r="C22" s="46">
        <v>1583</v>
      </c>
      <c r="D22" s="46">
        <v>899</v>
      </c>
      <c r="E22" s="301" t="s">
        <v>323</v>
      </c>
      <c r="F22" s="548" t="s">
        <v>324</v>
      </c>
      <c r="G22" s="546">
        <v>5610</v>
      </c>
      <c r="H22" s="546">
        <v>3764</v>
      </c>
    </row>
    <row r="23" spans="1:8" ht="24">
      <c r="A23" s="295" t="s">
        <v>325</v>
      </c>
      <c r="B23" s="302" t="s">
        <v>326</v>
      </c>
      <c r="C23" s="46">
        <v>3</v>
      </c>
      <c r="D23" s="46"/>
      <c r="E23" s="295" t="s">
        <v>327</v>
      </c>
      <c r="F23" s="548" t="s">
        <v>328</v>
      </c>
      <c r="G23" s="546"/>
      <c r="H23" s="546"/>
    </row>
    <row r="24" spans="1:18" ht="12">
      <c r="A24" s="295" t="s">
        <v>329</v>
      </c>
      <c r="B24" s="302" t="s">
        <v>330</v>
      </c>
      <c r="C24" s="46">
        <v>1083</v>
      </c>
      <c r="D24" s="46">
        <v>441</v>
      </c>
      <c r="E24" s="298" t="s">
        <v>102</v>
      </c>
      <c r="F24" s="550" t="s">
        <v>331</v>
      </c>
      <c r="G24" s="544">
        <f>SUM(G19:G23)</f>
        <v>5671</v>
      </c>
      <c r="H24" s="544">
        <f>SUM(H19:H23)</f>
        <v>3858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332</v>
      </c>
      <c r="C25" s="46">
        <v>138</v>
      </c>
      <c r="D25" s="46">
        <v>76</v>
      </c>
      <c r="E25" s="299"/>
      <c r="F25" s="301"/>
      <c r="G25" s="549"/>
      <c r="H25" s="549"/>
    </row>
    <row r="26" spans="1:14" ht="12">
      <c r="A26" s="298" t="s">
        <v>75</v>
      </c>
      <c r="B26" s="303" t="s">
        <v>333</v>
      </c>
      <c r="C26" s="49">
        <f>SUM(C22:C25)</f>
        <v>2807</v>
      </c>
      <c r="D26" s="49">
        <f>SUM(D22:D25)</f>
        <v>1416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12">
      <c r="A28" s="125" t="s">
        <v>334</v>
      </c>
      <c r="B28" s="290" t="s">
        <v>335</v>
      </c>
      <c r="C28" s="50">
        <f>C26+C19</f>
        <v>19872</v>
      </c>
      <c r="D28" s="50">
        <f>D26+D19</f>
        <v>16698</v>
      </c>
      <c r="E28" s="125" t="s">
        <v>336</v>
      </c>
      <c r="F28" s="550" t="s">
        <v>337</v>
      </c>
      <c r="G28" s="544">
        <f>G13+G15+G24</f>
        <v>25261</v>
      </c>
      <c r="H28" s="544">
        <f>H13+H15+H24</f>
        <v>18826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338</v>
      </c>
      <c r="B30" s="290" t="s">
        <v>339</v>
      </c>
      <c r="C30" s="50">
        <f>IF((G28-C28)&gt;0,G28-C28,0)</f>
        <v>5389</v>
      </c>
      <c r="D30" s="50">
        <f>IF((H28-D28)&gt;0,H28-D28,0)</f>
        <v>2128</v>
      </c>
      <c r="E30" s="125" t="s">
        <v>340</v>
      </c>
      <c r="F30" s="550" t="s">
        <v>341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834</v>
      </c>
      <c r="B31" s="303" t="s">
        <v>342</v>
      </c>
      <c r="C31" s="46">
        <v>0</v>
      </c>
      <c r="D31" s="46">
        <v>0</v>
      </c>
      <c r="E31" s="293" t="s">
        <v>873</v>
      </c>
      <c r="F31" s="548" t="s">
        <v>343</v>
      </c>
      <c r="G31" s="546">
        <v>0</v>
      </c>
      <c r="H31" s="546"/>
    </row>
    <row r="32" spans="1:8" ht="12">
      <c r="A32" s="293" t="s">
        <v>344</v>
      </c>
      <c r="B32" s="304" t="s">
        <v>345</v>
      </c>
      <c r="C32" s="46"/>
      <c r="D32" s="46"/>
      <c r="E32" s="293" t="s">
        <v>346</v>
      </c>
      <c r="F32" s="548" t="s">
        <v>347</v>
      </c>
      <c r="G32" s="546"/>
      <c r="H32" s="546">
        <v>0</v>
      </c>
    </row>
    <row r="33" spans="1:18" ht="12">
      <c r="A33" s="126" t="s">
        <v>348</v>
      </c>
      <c r="B33" s="303" t="s">
        <v>349</v>
      </c>
      <c r="C33" s="49">
        <f>C28+C31+C32</f>
        <v>19872</v>
      </c>
      <c r="D33" s="49">
        <f>D28+D31+D32</f>
        <v>16698</v>
      </c>
      <c r="E33" s="125" t="s">
        <v>350</v>
      </c>
      <c r="F33" s="550" t="s">
        <v>351</v>
      </c>
      <c r="G33" s="53">
        <f>G32+G31+G28</f>
        <v>25261</v>
      </c>
      <c r="H33" s="53">
        <f>H32+H31+H28</f>
        <v>18826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352</v>
      </c>
      <c r="B34" s="290" t="s">
        <v>353</v>
      </c>
      <c r="C34" s="50">
        <f>IF((G33-C33)&gt;0,G33-C33,0)</f>
        <v>5389</v>
      </c>
      <c r="D34" s="50">
        <f>IF((H33-D33)&gt;0,H33-D33,0)</f>
        <v>2128</v>
      </c>
      <c r="E34" s="126" t="s">
        <v>354</v>
      </c>
      <c r="F34" s="550" t="s">
        <v>355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356</v>
      </c>
      <c r="B35" s="303" t="s">
        <v>357</v>
      </c>
      <c r="C35" s="49">
        <f>C36+C37+C38</f>
        <v>177</v>
      </c>
      <c r="D35" s="49">
        <f>D36+D37+D38</f>
        <v>147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6" t="s">
        <v>358</v>
      </c>
      <c r="B36" s="302" t="s">
        <v>359</v>
      </c>
      <c r="C36" s="46">
        <v>206</v>
      </c>
      <c r="D36" s="46">
        <v>147</v>
      </c>
      <c r="E36" s="305"/>
      <c r="F36" s="301"/>
      <c r="G36" s="549"/>
      <c r="H36" s="549"/>
    </row>
    <row r="37" spans="1:8" ht="24">
      <c r="A37" s="306" t="s">
        <v>360</v>
      </c>
      <c r="B37" s="307" t="s">
        <v>361</v>
      </c>
      <c r="C37" s="426">
        <v>-29</v>
      </c>
      <c r="D37" s="426"/>
      <c r="E37" s="305"/>
      <c r="F37" s="553"/>
      <c r="G37" s="549"/>
      <c r="H37" s="549"/>
    </row>
    <row r="38" spans="1:8" ht="12">
      <c r="A38" s="308" t="s">
        <v>362</v>
      </c>
      <c r="B38" s="307" t="s">
        <v>363</v>
      </c>
      <c r="C38" s="124"/>
      <c r="D38" s="124"/>
      <c r="E38" s="305"/>
      <c r="F38" s="553"/>
      <c r="G38" s="549"/>
      <c r="H38" s="549"/>
    </row>
    <row r="39" spans="1:18" ht="12">
      <c r="A39" s="309" t="s">
        <v>364</v>
      </c>
      <c r="B39" s="127" t="s">
        <v>365</v>
      </c>
      <c r="C39" s="456">
        <f>+IF((G33-C33-C35)&gt;0,G33-C33-C35,0)</f>
        <v>5212</v>
      </c>
      <c r="D39" s="456">
        <f>+IF((H33-D33-D35)&gt;0,H33-D33-D35,0)</f>
        <v>1981</v>
      </c>
      <c r="E39" s="310" t="s">
        <v>366</v>
      </c>
      <c r="F39" s="554" t="s">
        <v>367</v>
      </c>
      <c r="G39" s="555"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368</v>
      </c>
      <c r="B40" s="292" t="s">
        <v>369</v>
      </c>
      <c r="C40" s="51">
        <v>464</v>
      </c>
      <c r="D40" s="51">
        <v>0</v>
      </c>
      <c r="E40" s="125" t="s">
        <v>368</v>
      </c>
      <c r="F40" s="554" t="s">
        <v>370</v>
      </c>
      <c r="G40" s="546">
        <v>0</v>
      </c>
      <c r="H40" s="546">
        <v>36</v>
      </c>
    </row>
    <row r="41" spans="1:18" ht="24">
      <c r="A41" s="125" t="s">
        <v>879</v>
      </c>
      <c r="B41" s="289" t="s">
        <v>371</v>
      </c>
      <c r="C41" s="52">
        <f>C39-C40</f>
        <v>4748</v>
      </c>
      <c r="D41" s="52">
        <v>2017</v>
      </c>
      <c r="E41" s="125" t="s">
        <v>881</v>
      </c>
      <c r="F41" s="554" t="s">
        <v>372</v>
      </c>
      <c r="G41" s="52">
        <v>0</v>
      </c>
      <c r="H41" s="52"/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373</v>
      </c>
      <c r="B42" s="289" t="s">
        <v>374</v>
      </c>
      <c r="C42" s="53">
        <f>C33+C35+C39</f>
        <v>25261</v>
      </c>
      <c r="D42" s="53">
        <f>D33+D35+D39</f>
        <v>18826</v>
      </c>
      <c r="E42" s="126" t="s">
        <v>375</v>
      </c>
      <c r="F42" s="127" t="s">
        <v>376</v>
      </c>
      <c r="G42" s="53">
        <f>G39+G33</f>
        <v>25261</v>
      </c>
      <c r="H42" s="53">
        <f>H39+H33</f>
        <v>18826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8" t="s">
        <v>840</v>
      </c>
      <c r="B45" s="588"/>
      <c r="C45" s="588"/>
      <c r="D45" s="588"/>
      <c r="E45" s="588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423" t="s">
        <v>906</v>
      </c>
      <c r="C48" s="423" t="s">
        <v>377</v>
      </c>
      <c r="D48" s="583" t="s">
        <v>843</v>
      </c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767</v>
      </c>
      <c r="D50" s="584" t="s">
        <v>844</v>
      </c>
      <c r="E50" s="584"/>
      <c r="F50" s="584"/>
      <c r="G50" s="584"/>
      <c r="H50" s="584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4">
      <selection activeCell="A58" sqref="A58"/>
    </sheetView>
  </sheetViews>
  <sheetFormatPr defaultColWidth="9.25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25390625" style="539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378</v>
      </c>
      <c r="B2" s="317"/>
      <c r="C2" s="318"/>
      <c r="D2" s="318" t="s">
        <v>857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379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 31 март  2012 г.</v>
      </c>
      <c r="C6" s="468"/>
      <c r="D6" s="469" t="s">
        <v>274</v>
      </c>
      <c r="F6" s="322"/>
    </row>
    <row r="7" spans="1:6" ht="33.75" customHeight="1">
      <c r="A7" s="323" t="s">
        <v>380</v>
      </c>
      <c r="B7" s="323" t="s">
        <v>7</v>
      </c>
      <c r="C7" s="324" t="s">
        <v>8</v>
      </c>
      <c r="D7" s="324" t="s">
        <v>874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381</v>
      </c>
      <c r="B9" s="328"/>
      <c r="C9" s="54"/>
      <c r="D9" s="54"/>
      <c r="E9" s="128"/>
      <c r="F9" s="128"/>
    </row>
    <row r="10" spans="1:6" ht="12">
      <c r="A10" s="329" t="s">
        <v>382</v>
      </c>
      <c r="B10" s="330" t="s">
        <v>383</v>
      </c>
      <c r="C10" s="572">
        <v>22387</v>
      </c>
      <c r="D10" s="572">
        <v>15937</v>
      </c>
      <c r="E10" s="128"/>
      <c r="F10" s="128"/>
    </row>
    <row r="11" spans="1:13" ht="12">
      <c r="A11" s="329" t="s">
        <v>384</v>
      </c>
      <c r="B11" s="330" t="s">
        <v>385</v>
      </c>
      <c r="C11" s="572">
        <v>-19730</v>
      </c>
      <c r="D11" s="572">
        <v>-19058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12">
      <c r="A12" s="329" t="s">
        <v>386</v>
      </c>
      <c r="B12" s="330" t="s">
        <v>387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388</v>
      </c>
      <c r="B13" s="330" t="s">
        <v>389</v>
      </c>
      <c r="C13" s="572">
        <v>-5751</v>
      </c>
      <c r="D13" s="572">
        <v>-5200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390</v>
      </c>
      <c r="B14" s="330" t="s">
        <v>391</v>
      </c>
      <c r="C14" s="572">
        <v>1433</v>
      </c>
      <c r="D14" s="572">
        <v>1057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392</v>
      </c>
      <c r="B15" s="330" t="s">
        <v>393</v>
      </c>
      <c r="C15" s="572">
        <v>-346</v>
      </c>
      <c r="D15" s="572">
        <v>-192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394</v>
      </c>
      <c r="B16" s="330" t="s">
        <v>395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12">
      <c r="A17" s="329" t="s">
        <v>396</v>
      </c>
      <c r="B17" s="330" t="s">
        <v>397</v>
      </c>
      <c r="C17" s="572"/>
      <c r="D17" s="572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398</v>
      </c>
      <c r="B18" s="332" t="s">
        <v>399</v>
      </c>
      <c r="C18" s="572">
        <v>-94</v>
      </c>
      <c r="D18" s="572">
        <v>-66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400</v>
      </c>
      <c r="B19" s="330" t="s">
        <v>401</v>
      </c>
      <c r="C19" s="572">
        <v>-290</v>
      </c>
      <c r="D19" s="572">
        <v>-140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402</v>
      </c>
      <c r="B20" s="334" t="s">
        <v>403</v>
      </c>
      <c r="C20" s="54">
        <f>SUM(C10:C19)</f>
        <v>-2391</v>
      </c>
      <c r="D20" s="54">
        <f>SUM(D10:D19)</f>
        <v>-7662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404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405</v>
      </c>
      <c r="B22" s="330" t="s">
        <v>406</v>
      </c>
      <c r="C22" s="572">
        <v>-610</v>
      </c>
      <c r="D22" s="572">
        <v>-659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407</v>
      </c>
      <c r="B23" s="330" t="s">
        <v>408</v>
      </c>
      <c r="C23" s="572">
        <v>390</v>
      </c>
      <c r="D23" s="572">
        <v>12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409</v>
      </c>
      <c r="B24" s="330" t="s">
        <v>890</v>
      </c>
      <c r="C24" s="572">
        <v>-2632</v>
      </c>
      <c r="D24" s="572">
        <v>-515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410</v>
      </c>
      <c r="B25" s="330" t="s">
        <v>891</v>
      </c>
      <c r="C25" s="572">
        <v>438</v>
      </c>
      <c r="D25" s="572">
        <v>392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880</v>
      </c>
      <c r="B26" s="330" t="s">
        <v>411</v>
      </c>
      <c r="C26" s="572">
        <v>110</v>
      </c>
      <c r="D26" s="572">
        <v>46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412</v>
      </c>
      <c r="B27" s="330" t="s">
        <v>413</v>
      </c>
      <c r="C27" s="572">
        <v>0</v>
      </c>
      <c r="D27" s="572">
        <v>0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414</v>
      </c>
      <c r="B28" s="330" t="s">
        <v>415</v>
      </c>
      <c r="C28" s="572"/>
      <c r="D28" s="572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416</v>
      </c>
      <c r="B29" s="330" t="s">
        <v>417</v>
      </c>
      <c r="C29" s="572"/>
      <c r="D29" s="572">
        <v>0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892</v>
      </c>
      <c r="B30" s="330" t="s">
        <v>893</v>
      </c>
      <c r="C30" s="572"/>
      <c r="D30" s="572">
        <v>0</v>
      </c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418</v>
      </c>
      <c r="B31" s="330" t="s">
        <v>419</v>
      </c>
      <c r="C31" s="572">
        <v>48</v>
      </c>
      <c r="D31" s="572">
        <v>26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420</v>
      </c>
      <c r="B32" s="334" t="s">
        <v>421</v>
      </c>
      <c r="C32" s="54">
        <f>SUM(C22:C31)</f>
        <v>-2256</v>
      </c>
      <c r="D32" s="54">
        <f>SUM(D22:D31)</f>
        <v>-698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422</v>
      </c>
      <c r="B33" s="335"/>
      <c r="C33" s="336"/>
      <c r="D33" s="336"/>
      <c r="E33" s="128"/>
      <c r="F33" s="128"/>
    </row>
    <row r="34" spans="1:6" ht="12">
      <c r="A34" s="329" t="s">
        <v>423</v>
      </c>
      <c r="B34" s="330" t="s">
        <v>424</v>
      </c>
      <c r="C34" s="572">
        <v>0</v>
      </c>
      <c r="D34" s="572">
        <v>0</v>
      </c>
      <c r="E34" s="128"/>
      <c r="F34" s="128"/>
    </row>
    <row r="35" spans="1:6" ht="12">
      <c r="A35" s="331" t="s">
        <v>425</v>
      </c>
      <c r="B35" s="330" t="s">
        <v>426</v>
      </c>
      <c r="C35" s="572"/>
      <c r="D35" s="572"/>
      <c r="E35" s="128"/>
      <c r="F35" s="128"/>
    </row>
    <row r="36" spans="1:6" ht="12">
      <c r="A36" s="329" t="s">
        <v>427</v>
      </c>
      <c r="B36" s="330" t="s">
        <v>428</v>
      </c>
      <c r="C36" s="572">
        <v>8043</v>
      </c>
      <c r="D36" s="572">
        <v>11500</v>
      </c>
      <c r="E36" s="128"/>
      <c r="F36" s="128"/>
    </row>
    <row r="37" spans="1:6" ht="12">
      <c r="A37" s="329" t="s">
        <v>429</v>
      </c>
      <c r="B37" s="330" t="s">
        <v>430</v>
      </c>
      <c r="C37" s="572">
        <v>-7411</v>
      </c>
      <c r="D37" s="572">
        <v>-6372</v>
      </c>
      <c r="E37" s="128"/>
      <c r="F37" s="128"/>
    </row>
    <row r="38" spans="1:6" ht="12">
      <c r="A38" s="329" t="s">
        <v>431</v>
      </c>
      <c r="B38" s="330" t="s">
        <v>432</v>
      </c>
      <c r="C38" s="572">
        <v>-122</v>
      </c>
      <c r="D38" s="572">
        <v>-75</v>
      </c>
      <c r="E38" s="128"/>
      <c r="F38" s="128"/>
    </row>
    <row r="39" spans="1:6" ht="12">
      <c r="A39" s="329" t="s">
        <v>433</v>
      </c>
      <c r="B39" s="330" t="s">
        <v>434</v>
      </c>
      <c r="C39" s="572">
        <v>-1548</v>
      </c>
      <c r="D39" s="572">
        <v>-1323</v>
      </c>
      <c r="E39" s="128"/>
      <c r="F39" s="128"/>
    </row>
    <row r="40" spans="1:6" ht="12">
      <c r="A40" s="329" t="s">
        <v>435</v>
      </c>
      <c r="B40" s="330" t="s">
        <v>436</v>
      </c>
      <c r="C40" s="572">
        <v>-306</v>
      </c>
      <c r="D40" s="572">
        <v>-270</v>
      </c>
      <c r="E40" s="128"/>
      <c r="F40" s="128"/>
    </row>
    <row r="41" spans="1:8" ht="12">
      <c r="A41" s="329" t="s">
        <v>437</v>
      </c>
      <c r="B41" s="330" t="s">
        <v>438</v>
      </c>
      <c r="C41" s="572">
        <v>-55</v>
      </c>
      <c r="D41" s="572">
        <v>-50</v>
      </c>
      <c r="E41" s="128"/>
      <c r="F41" s="128"/>
      <c r="G41" s="130"/>
      <c r="H41" s="130"/>
    </row>
    <row r="42" spans="1:8" ht="12">
      <c r="A42" s="333" t="s">
        <v>439</v>
      </c>
      <c r="B42" s="334" t="s">
        <v>440</v>
      </c>
      <c r="C42" s="54">
        <f>SUM(C34:C41)</f>
        <v>-1399</v>
      </c>
      <c r="D42" s="54">
        <f>SUM(D34:D41)</f>
        <v>3410</v>
      </c>
      <c r="E42" s="128"/>
      <c r="F42" s="128"/>
      <c r="G42" s="130"/>
      <c r="H42" s="130"/>
    </row>
    <row r="43" spans="1:8" ht="12">
      <c r="A43" s="337" t="s">
        <v>441</v>
      </c>
      <c r="B43" s="334" t="s">
        <v>442</v>
      </c>
      <c r="C43" s="54">
        <f>C20+C32+C42</f>
        <v>-6046</v>
      </c>
      <c r="D43" s="54">
        <f>D20+D32+D42</f>
        <v>-4950</v>
      </c>
      <c r="E43" s="128"/>
      <c r="F43" s="128"/>
      <c r="G43" s="130"/>
      <c r="H43" s="130"/>
    </row>
    <row r="44" spans="1:8" ht="12">
      <c r="A44" s="327" t="s">
        <v>443</v>
      </c>
      <c r="B44" s="335" t="s">
        <v>444</v>
      </c>
      <c r="C44" s="572">
        <v>11075</v>
      </c>
      <c r="D44" s="572">
        <v>8906</v>
      </c>
      <c r="E44" s="128"/>
      <c r="F44" s="128"/>
      <c r="G44" s="130"/>
      <c r="H44" s="130"/>
    </row>
    <row r="45" spans="1:8" ht="12">
      <c r="A45" s="327" t="s">
        <v>870</v>
      </c>
      <c r="B45" s="335" t="s">
        <v>445</v>
      </c>
      <c r="C45" s="54">
        <f>C44+C43</f>
        <v>5029</v>
      </c>
      <c r="D45" s="54">
        <f>D43+D44</f>
        <v>3956</v>
      </c>
      <c r="E45" s="128"/>
      <c r="F45" s="128"/>
      <c r="G45" s="130"/>
      <c r="H45" s="130"/>
    </row>
    <row r="46" spans="1:8" ht="12">
      <c r="A46" s="329" t="s">
        <v>446</v>
      </c>
      <c r="B46" s="335" t="s">
        <v>447</v>
      </c>
      <c r="C46" s="572">
        <v>5029</v>
      </c>
      <c r="D46" s="572">
        <v>3956</v>
      </c>
      <c r="E46" s="128"/>
      <c r="F46" s="128"/>
      <c r="G46" s="130"/>
      <c r="H46" s="130"/>
    </row>
    <row r="47" spans="1:8" ht="12">
      <c r="A47" s="329" t="s">
        <v>448</v>
      </c>
      <c r="B47" s="573" t="s">
        <v>449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907</v>
      </c>
      <c r="B49" s="575" t="s">
        <v>849</v>
      </c>
      <c r="C49" s="316"/>
      <c r="D49" s="433"/>
      <c r="E49" s="339"/>
      <c r="G49" s="130"/>
      <c r="H49" s="130"/>
    </row>
    <row r="50" spans="1:8" ht="12">
      <c r="A50" s="315"/>
      <c r="B50" s="432"/>
      <c r="C50" s="589"/>
      <c r="D50" s="589"/>
      <c r="G50" s="130"/>
      <c r="H50" s="130"/>
    </row>
    <row r="51" spans="1:8" ht="12">
      <c r="A51" s="315"/>
      <c r="B51" s="432" t="s">
        <v>855</v>
      </c>
      <c r="C51" s="316"/>
      <c r="D51" s="316"/>
      <c r="G51" s="130"/>
      <c r="H51" s="130"/>
    </row>
    <row r="52" spans="1:8" ht="12">
      <c r="A52" s="315"/>
      <c r="B52" s="432"/>
      <c r="C52" s="589"/>
      <c r="D52" s="589"/>
      <c r="G52" s="130"/>
      <c r="H52" s="130"/>
    </row>
    <row r="53" spans="1:8" ht="48">
      <c r="A53" s="315" t="s">
        <v>894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39" sqref="C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2"/>
      <c r="K3" s="594" t="s">
        <v>2</v>
      </c>
      <c r="L3" s="594"/>
      <c r="M3" s="474">
        <f>'справка №1-БАЛАНС'!H3</f>
        <v>121631219</v>
      </c>
      <c r="N3" s="2"/>
    </row>
    <row r="4" spans="1:15" s="528" customFormat="1" ht="13.5" customHeight="1">
      <c r="A4" s="463" t="s">
        <v>451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3"/>
      <c r="K4" s="595" t="s">
        <v>3</v>
      </c>
      <c r="L4" s="595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6" t="str">
        <f>'справка №1-БАЛАНС'!E5</f>
        <v> към  31 март  2012 г.</v>
      </c>
      <c r="C5" s="596"/>
      <c r="D5" s="596"/>
      <c r="E5" s="596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452</v>
      </c>
      <c r="E6" s="6"/>
      <c r="F6" s="6"/>
      <c r="G6" s="6"/>
      <c r="H6" s="6"/>
      <c r="I6" s="6" t="s">
        <v>453</v>
      </c>
      <c r="J6" s="196"/>
      <c r="K6" s="183"/>
      <c r="L6" s="174"/>
      <c r="M6" s="177"/>
      <c r="N6" s="132"/>
    </row>
    <row r="7" spans="1:14" s="529" customFormat="1" ht="60">
      <c r="A7" s="204" t="s">
        <v>454</v>
      </c>
      <c r="B7" s="208" t="s">
        <v>455</v>
      </c>
      <c r="C7" s="175" t="s">
        <v>456</v>
      </c>
      <c r="D7" s="205" t="s">
        <v>457</v>
      </c>
      <c r="E7" s="174" t="s">
        <v>458</v>
      </c>
      <c r="F7" s="6" t="s">
        <v>459</v>
      </c>
      <c r="G7" s="6"/>
      <c r="H7" s="6"/>
      <c r="I7" s="174" t="s">
        <v>883</v>
      </c>
      <c r="J7" s="198"/>
      <c r="K7" s="175" t="s">
        <v>884</v>
      </c>
      <c r="L7" s="175" t="s">
        <v>460</v>
      </c>
      <c r="M7" s="202" t="s">
        <v>461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462</v>
      </c>
      <c r="G8" s="5" t="s">
        <v>463</v>
      </c>
      <c r="H8" s="5" t="s">
        <v>464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465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466</v>
      </c>
      <c r="L10" s="8" t="s">
        <v>110</v>
      </c>
      <c r="M10" s="9" t="s">
        <v>118</v>
      </c>
      <c r="N10" s="7"/>
    </row>
    <row r="11" spans="1:23" ht="15.75" customHeight="1">
      <c r="A11" s="10" t="s">
        <v>467</v>
      </c>
      <c r="B11" s="17" t="s">
        <v>468</v>
      </c>
      <c r="C11" s="56">
        <f>'справка №1-БАЛАНС'!H17</f>
        <v>67978</v>
      </c>
      <c r="D11" s="56">
        <f>'справка №1-БАЛАНС'!H19</f>
        <v>30604</v>
      </c>
      <c r="E11" s="56">
        <f>'справка №1-БАЛАНС'!H20</f>
        <v>56199</v>
      </c>
      <c r="F11" s="56">
        <v>7090</v>
      </c>
      <c r="G11" s="56">
        <f>'справка №1-БАЛАНС'!H23</f>
        <v>0</v>
      </c>
      <c r="H11" s="58">
        <v>479</v>
      </c>
      <c r="I11" s="56">
        <v>66870</v>
      </c>
      <c r="J11" s="56">
        <v>0</v>
      </c>
      <c r="K11" s="58">
        <v>-685</v>
      </c>
      <c r="L11" s="340">
        <f>SUM(C11:K11)</f>
        <v>228535</v>
      </c>
      <c r="M11" s="56">
        <f>'справка №1-БАЛАНС'!H39</f>
        <v>13673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469</v>
      </c>
      <c r="B12" s="17" t="s">
        <v>470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471</v>
      </c>
      <c r="B13" s="8" t="s">
        <v>472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473</v>
      </c>
      <c r="B14" s="8" t="s">
        <v>474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475</v>
      </c>
      <c r="B15" s="17" t="s">
        <v>476</v>
      </c>
      <c r="C15" s="59">
        <f>C11+C12</f>
        <v>67978</v>
      </c>
      <c r="D15" s="59">
        <f aca="true" t="shared" si="2" ref="D15:M15">D11+D12</f>
        <v>30604</v>
      </c>
      <c r="E15" s="59">
        <f t="shared" si="2"/>
        <v>56199</v>
      </c>
      <c r="F15" s="59">
        <f t="shared" si="2"/>
        <v>7090</v>
      </c>
      <c r="G15" s="59">
        <f t="shared" si="2"/>
        <v>0</v>
      </c>
      <c r="H15" s="59">
        <f t="shared" si="2"/>
        <v>479</v>
      </c>
      <c r="I15" s="59">
        <f t="shared" si="2"/>
        <v>66870</v>
      </c>
      <c r="J15" s="59">
        <f t="shared" si="2"/>
        <v>0</v>
      </c>
      <c r="K15" s="59">
        <f t="shared" si="2"/>
        <v>-685</v>
      </c>
      <c r="L15" s="340">
        <f t="shared" si="1"/>
        <v>228535</v>
      </c>
      <c r="M15" s="59">
        <f t="shared" si="2"/>
        <v>13673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477</v>
      </c>
      <c r="B16" s="21" t="s">
        <v>478</v>
      </c>
      <c r="C16" s="179"/>
      <c r="D16" s="180"/>
      <c r="E16" s="180"/>
      <c r="F16" s="180"/>
      <c r="G16" s="180"/>
      <c r="H16" s="181"/>
      <c r="I16" s="194">
        <v>4748</v>
      </c>
      <c r="J16" s="341">
        <v>0</v>
      </c>
      <c r="K16" s="58"/>
      <c r="L16" s="340">
        <f t="shared" si="1"/>
        <v>4748</v>
      </c>
      <c r="M16" s="58">
        <v>464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479</v>
      </c>
      <c r="B17" s="8" t="s">
        <v>480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12</v>
      </c>
      <c r="G17" s="60">
        <f t="shared" si="3"/>
        <v>0</v>
      </c>
      <c r="H17" s="60">
        <f t="shared" si="3"/>
        <v>0</v>
      </c>
      <c r="I17" s="60">
        <f t="shared" si="3"/>
        <v>-12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-311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481</v>
      </c>
      <c r="B18" s="18" t="s">
        <v>482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-311</v>
      </c>
      <c r="N18" s="11"/>
    </row>
    <row r="19" spans="1:14" ht="12" customHeight="1">
      <c r="A19" s="13" t="s">
        <v>483</v>
      </c>
      <c r="B19" s="18" t="s">
        <v>484</v>
      </c>
      <c r="C19" s="58"/>
      <c r="D19" s="58"/>
      <c r="E19" s="58"/>
      <c r="F19" s="58">
        <v>12</v>
      </c>
      <c r="G19" s="58"/>
      <c r="H19" s="58">
        <v>0</v>
      </c>
      <c r="I19" s="58">
        <v>-12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485</v>
      </c>
      <c r="B20" s="8" t="s">
        <v>486</v>
      </c>
      <c r="C20" s="58"/>
      <c r="D20" s="58"/>
      <c r="E20" s="58"/>
      <c r="F20" s="58">
        <v>0</v>
      </c>
      <c r="G20" s="58"/>
      <c r="H20" s="58">
        <v>0</v>
      </c>
      <c r="I20" s="58">
        <v>0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487</v>
      </c>
      <c r="B21" s="8" t="s">
        <v>488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489</v>
      </c>
      <c r="B22" s="8" t="s">
        <v>490</v>
      </c>
      <c r="C22" s="182"/>
      <c r="D22" s="182"/>
      <c r="E22" s="182">
        <v>0</v>
      </c>
      <c r="F22" s="182"/>
      <c r="G22" s="182"/>
      <c r="H22" s="182"/>
      <c r="I22" s="182">
        <v>0</v>
      </c>
      <c r="J22" s="182"/>
      <c r="K22" s="182"/>
      <c r="L22" s="340">
        <f t="shared" si="1"/>
        <v>0</v>
      </c>
      <c r="M22" s="182"/>
      <c r="N22" s="11"/>
    </row>
    <row r="23" spans="1:14" ht="12">
      <c r="A23" s="12" t="s">
        <v>491</v>
      </c>
      <c r="B23" s="8" t="s">
        <v>492</v>
      </c>
      <c r="C23" s="182"/>
      <c r="D23" s="182"/>
      <c r="E23" s="182">
        <v>0</v>
      </c>
      <c r="F23" s="182"/>
      <c r="G23" s="182"/>
      <c r="H23" s="182"/>
      <c r="I23" s="182"/>
      <c r="J23" s="182">
        <v>0</v>
      </c>
      <c r="K23" s="182"/>
      <c r="L23" s="340">
        <f t="shared" si="1"/>
        <v>0</v>
      </c>
      <c r="M23" s="182"/>
      <c r="N23" s="11"/>
    </row>
    <row r="24" spans="1:23" ht="22.5" customHeight="1">
      <c r="A24" s="12" t="s">
        <v>493</v>
      </c>
      <c r="B24" s="8" t="s">
        <v>494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0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489</v>
      </c>
      <c r="B25" s="8" t="s">
        <v>495</v>
      </c>
      <c r="C25" s="182"/>
      <c r="D25" s="182"/>
      <c r="E25" s="182">
        <v>0</v>
      </c>
      <c r="F25" s="182"/>
      <c r="G25" s="182"/>
      <c r="H25" s="182"/>
      <c r="I25" s="182">
        <v>0</v>
      </c>
      <c r="J25" s="182">
        <v>0</v>
      </c>
      <c r="K25" s="182"/>
      <c r="L25" s="340">
        <f t="shared" si="1"/>
        <v>0</v>
      </c>
      <c r="M25" s="182"/>
      <c r="N25" s="11"/>
    </row>
    <row r="26" spans="1:14" ht="12">
      <c r="A26" s="12" t="s">
        <v>491</v>
      </c>
      <c r="B26" s="8" t="s">
        <v>496</v>
      </c>
      <c r="C26" s="182"/>
      <c r="D26" s="182"/>
      <c r="E26" s="182"/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0</v>
      </c>
      <c r="M26" s="182"/>
      <c r="N26" s="11"/>
    </row>
    <row r="27" spans="1:14" ht="12">
      <c r="A27" s="12" t="s">
        <v>497</v>
      </c>
      <c r="B27" s="8" t="s">
        <v>498</v>
      </c>
      <c r="C27" s="58"/>
      <c r="D27" s="58"/>
      <c r="E27" s="58">
        <v>0</v>
      </c>
      <c r="F27" s="58"/>
      <c r="G27" s="58"/>
      <c r="H27" s="58"/>
      <c r="I27" s="58">
        <v>0</v>
      </c>
      <c r="J27" s="58">
        <v>0</v>
      </c>
      <c r="K27" s="58"/>
      <c r="L27" s="340">
        <f t="shared" si="1"/>
        <v>0</v>
      </c>
      <c r="M27" s="58"/>
      <c r="N27" s="11"/>
    </row>
    <row r="28" spans="1:14" ht="12">
      <c r="A28" s="12" t="s">
        <v>499</v>
      </c>
      <c r="B28" s="8" t="s">
        <v>500</v>
      </c>
      <c r="C28" s="58">
        <v>0</v>
      </c>
      <c r="D28" s="58">
        <v>0</v>
      </c>
      <c r="E28" s="58">
        <v>-1</v>
      </c>
      <c r="F28" s="58">
        <v>0</v>
      </c>
      <c r="G28" s="58"/>
      <c r="H28" s="58">
        <v>0</v>
      </c>
      <c r="I28" s="58">
        <v>2</v>
      </c>
      <c r="J28" s="58">
        <v>0</v>
      </c>
      <c r="K28" s="58">
        <v>10</v>
      </c>
      <c r="L28" s="340">
        <f t="shared" si="1"/>
        <v>11</v>
      </c>
      <c r="M28" s="58">
        <v>-1</v>
      </c>
      <c r="N28" s="11"/>
    </row>
    <row r="29" spans="1:23" ht="14.25" customHeight="1">
      <c r="A29" s="10" t="s">
        <v>501</v>
      </c>
      <c r="B29" s="17" t="s">
        <v>502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56198</v>
      </c>
      <c r="F29" s="57">
        <f t="shared" si="6"/>
        <v>7102</v>
      </c>
      <c r="G29" s="57">
        <f t="shared" si="6"/>
        <v>0</v>
      </c>
      <c r="H29" s="57">
        <f t="shared" si="6"/>
        <v>479</v>
      </c>
      <c r="I29" s="57">
        <f t="shared" si="6"/>
        <v>71608</v>
      </c>
      <c r="J29" s="57">
        <f t="shared" si="6"/>
        <v>0</v>
      </c>
      <c r="K29" s="57">
        <f t="shared" si="6"/>
        <v>-675</v>
      </c>
      <c r="L29" s="340">
        <f t="shared" si="1"/>
        <v>233294</v>
      </c>
      <c r="M29" s="340">
        <f>M15+M16+M17+M28</f>
        <v>13825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503</v>
      </c>
      <c r="B30" s="8" t="s">
        <v>504</v>
      </c>
      <c r="C30" s="58"/>
      <c r="D30" s="58"/>
      <c r="E30" s="58"/>
      <c r="F30" s="58"/>
      <c r="G30" s="58"/>
      <c r="H30" s="58"/>
      <c r="I30" s="58">
        <v>0</v>
      </c>
      <c r="J30" s="58"/>
      <c r="K30" s="58"/>
      <c r="L30" s="340">
        <f t="shared" si="1"/>
        <v>0</v>
      </c>
      <c r="M30" s="58"/>
      <c r="N30" s="11"/>
    </row>
    <row r="31" spans="1:14" ht="24" customHeight="1">
      <c r="A31" s="12" t="s">
        <v>505</v>
      </c>
      <c r="B31" s="8" t="s">
        <v>506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507</v>
      </c>
      <c r="B32" s="17" t="s">
        <v>508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56198</v>
      </c>
      <c r="F32" s="57">
        <f t="shared" si="7"/>
        <v>7102</v>
      </c>
      <c r="G32" s="57">
        <f t="shared" si="7"/>
        <v>0</v>
      </c>
      <c r="H32" s="57">
        <f t="shared" si="7"/>
        <v>479</v>
      </c>
      <c r="I32" s="57">
        <f t="shared" si="7"/>
        <v>71608</v>
      </c>
      <c r="J32" s="57">
        <f t="shared" si="7"/>
        <v>0</v>
      </c>
      <c r="K32" s="57">
        <f t="shared" si="7"/>
        <v>-675</v>
      </c>
      <c r="L32" s="340">
        <f t="shared" si="1"/>
        <v>233294</v>
      </c>
      <c r="M32" s="57">
        <f>M29+M30+M31</f>
        <v>13825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/>
      <c r="L34" s="344"/>
      <c r="M34" s="344"/>
      <c r="N34" s="11"/>
    </row>
    <row r="35" spans="1:14" ht="14.25" customHeight="1">
      <c r="A35" s="593" t="s">
        <v>841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908</v>
      </c>
      <c r="B38" s="19"/>
      <c r="C38" s="15"/>
      <c r="D38" s="591" t="s">
        <v>847</v>
      </c>
      <c r="E38" s="591"/>
      <c r="F38" s="591"/>
      <c r="G38" s="591"/>
      <c r="H38" s="591"/>
      <c r="I38" s="591"/>
      <c r="J38" s="15" t="s">
        <v>848</v>
      </c>
      <c r="K38" s="15"/>
      <c r="L38" s="591"/>
      <c r="M38" s="591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D51" sqref="D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5"/>
      <c r="B1" s="346" t="s">
        <v>509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597" t="s">
        <v>379</v>
      </c>
      <c r="B2" s="598"/>
      <c r="C2" s="599" t="str">
        <f>'справка №1-БАЛАНС'!E3</f>
        <v>ИНДУСТРИАЛЕН ХОЛДИНГ БЪЛГАРИЯ АД</v>
      </c>
      <c r="D2" s="599"/>
      <c r="E2" s="599"/>
      <c r="F2" s="599"/>
      <c r="G2" s="599"/>
      <c r="H2" s="599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597" t="s">
        <v>4</v>
      </c>
      <c r="B3" s="598"/>
      <c r="C3" s="600" t="str">
        <f>'справка №1-БАЛАНС'!E5</f>
        <v> към  31 март  2012 г.</v>
      </c>
      <c r="D3" s="600"/>
      <c r="E3" s="600"/>
      <c r="F3" s="481"/>
      <c r="G3" s="481"/>
      <c r="H3" s="481"/>
      <c r="I3" s="481"/>
      <c r="J3" s="481"/>
      <c r="K3" s="481"/>
      <c r="L3" s="481"/>
      <c r="M3" s="605" t="s">
        <v>3</v>
      </c>
      <c r="N3" s="605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510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511</v>
      </c>
    </row>
    <row r="5" spans="1:18" s="98" customFormat="1" ht="30.75" customHeight="1">
      <c r="A5" s="606" t="s">
        <v>454</v>
      </c>
      <c r="B5" s="607"/>
      <c r="C5" s="610" t="s">
        <v>7</v>
      </c>
      <c r="D5" s="353" t="s">
        <v>512</v>
      </c>
      <c r="E5" s="353"/>
      <c r="F5" s="353"/>
      <c r="G5" s="353"/>
      <c r="H5" s="353" t="s">
        <v>513</v>
      </c>
      <c r="I5" s="353"/>
      <c r="J5" s="603" t="s">
        <v>514</v>
      </c>
      <c r="K5" s="353" t="s">
        <v>515</v>
      </c>
      <c r="L5" s="353"/>
      <c r="M5" s="353"/>
      <c r="N5" s="353"/>
      <c r="O5" s="353" t="s">
        <v>513</v>
      </c>
      <c r="P5" s="353"/>
      <c r="Q5" s="603" t="s">
        <v>516</v>
      </c>
      <c r="R5" s="603" t="s">
        <v>517</v>
      </c>
    </row>
    <row r="6" spans="1:18" s="98" customFormat="1" ht="48">
      <c r="A6" s="608"/>
      <c r="B6" s="609"/>
      <c r="C6" s="611"/>
      <c r="D6" s="354" t="s">
        <v>518</v>
      </c>
      <c r="E6" s="354" t="s">
        <v>519</v>
      </c>
      <c r="F6" s="354" t="s">
        <v>520</v>
      </c>
      <c r="G6" s="354" t="s">
        <v>521</v>
      </c>
      <c r="H6" s="354" t="s">
        <v>522</v>
      </c>
      <c r="I6" s="354" t="s">
        <v>523</v>
      </c>
      <c r="J6" s="604"/>
      <c r="K6" s="354" t="s">
        <v>518</v>
      </c>
      <c r="L6" s="354" t="s">
        <v>524</v>
      </c>
      <c r="M6" s="354" t="s">
        <v>525</v>
      </c>
      <c r="N6" s="354" t="s">
        <v>526</v>
      </c>
      <c r="O6" s="354" t="s">
        <v>522</v>
      </c>
      <c r="P6" s="354" t="s">
        <v>523</v>
      </c>
      <c r="Q6" s="604"/>
      <c r="R6" s="604"/>
    </row>
    <row r="7" spans="1:18" s="98" customFormat="1" ht="12">
      <c r="A7" s="356" t="s">
        <v>527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528</v>
      </c>
      <c r="B8" s="359" t="s">
        <v>529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530</v>
      </c>
      <c r="B9" s="362" t="s">
        <v>531</v>
      </c>
      <c r="C9" s="363" t="s">
        <v>532</v>
      </c>
      <c r="D9" s="345">
        <v>78084</v>
      </c>
      <c r="E9" s="186"/>
      <c r="F9" s="186"/>
      <c r="G9" s="569">
        <f>D9+E9-F9</f>
        <v>78084</v>
      </c>
      <c r="H9" s="63"/>
      <c r="I9" s="63"/>
      <c r="J9" s="72">
        <f>G9+H9-I9</f>
        <v>78084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78084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533</v>
      </c>
      <c r="B10" s="362" t="s">
        <v>534</v>
      </c>
      <c r="C10" s="363" t="s">
        <v>535</v>
      </c>
      <c r="D10" s="186">
        <v>29036</v>
      </c>
      <c r="E10" s="186"/>
      <c r="F10" s="186"/>
      <c r="G10" s="569">
        <f>D10+E10-F10</f>
        <v>29036</v>
      </c>
      <c r="H10" s="63"/>
      <c r="I10" s="63"/>
      <c r="J10" s="72">
        <f aca="true" t="shared" si="2" ref="J10:J39">G10+H10-I10</f>
        <v>29036</v>
      </c>
      <c r="K10" s="63">
        <v>2263</v>
      </c>
      <c r="L10" s="63">
        <v>215</v>
      </c>
      <c r="M10" s="63"/>
      <c r="N10" s="569">
        <f>K10+L10-M10</f>
        <v>2478</v>
      </c>
      <c r="O10" s="63"/>
      <c r="P10" s="63"/>
      <c r="Q10" s="72">
        <f t="shared" si="0"/>
        <v>2478</v>
      </c>
      <c r="R10" s="72">
        <f t="shared" si="1"/>
        <v>26558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536</v>
      </c>
      <c r="B11" s="362" t="s">
        <v>537</v>
      </c>
      <c r="C11" s="363" t="s">
        <v>538</v>
      </c>
      <c r="D11" s="186">
        <v>29488</v>
      </c>
      <c r="E11" s="186">
        <v>226</v>
      </c>
      <c r="F11" s="186">
        <v>115</v>
      </c>
      <c r="G11" s="72">
        <f aca="true" t="shared" si="3" ref="G11:G39">D11+E11-F11</f>
        <v>29599</v>
      </c>
      <c r="H11" s="63"/>
      <c r="I11" s="63"/>
      <c r="J11" s="72">
        <f t="shared" si="2"/>
        <v>29599</v>
      </c>
      <c r="K11" s="63">
        <v>15646</v>
      </c>
      <c r="L11" s="63">
        <v>531</v>
      </c>
      <c r="M11" s="63">
        <v>84</v>
      </c>
      <c r="N11" s="569">
        <f aca="true" t="shared" si="4" ref="N11:N17">K11+L11-M11</f>
        <v>16093</v>
      </c>
      <c r="O11" s="63"/>
      <c r="P11" s="63"/>
      <c r="Q11" s="72">
        <f t="shared" si="0"/>
        <v>16093</v>
      </c>
      <c r="R11" s="72">
        <f t="shared" si="1"/>
        <v>13506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539</v>
      </c>
      <c r="B12" s="362" t="s">
        <v>540</v>
      </c>
      <c r="C12" s="363" t="s">
        <v>541</v>
      </c>
      <c r="D12" s="186">
        <v>24279</v>
      </c>
      <c r="E12" s="186"/>
      <c r="F12" s="186">
        <v>3</v>
      </c>
      <c r="G12" s="72">
        <f t="shared" si="3"/>
        <v>24276</v>
      </c>
      <c r="H12" s="63"/>
      <c r="I12" s="63"/>
      <c r="J12" s="72">
        <f t="shared" si="2"/>
        <v>24276</v>
      </c>
      <c r="K12" s="63">
        <v>3248</v>
      </c>
      <c r="L12" s="63">
        <v>176</v>
      </c>
      <c r="M12" s="63"/>
      <c r="N12" s="569">
        <f t="shared" si="4"/>
        <v>3424</v>
      </c>
      <c r="O12" s="63"/>
      <c r="P12" s="63"/>
      <c r="Q12" s="72">
        <f t="shared" si="0"/>
        <v>3424</v>
      </c>
      <c r="R12" s="72">
        <f t="shared" si="1"/>
        <v>20852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542</v>
      </c>
      <c r="B13" s="362" t="s">
        <v>543</v>
      </c>
      <c r="C13" s="363" t="s">
        <v>544</v>
      </c>
      <c r="D13" s="186">
        <v>179898</v>
      </c>
      <c r="E13" s="186">
        <v>63</v>
      </c>
      <c r="F13" s="186">
        <v>45</v>
      </c>
      <c r="G13" s="72">
        <f t="shared" si="3"/>
        <v>179916</v>
      </c>
      <c r="H13" s="63"/>
      <c r="I13" s="63"/>
      <c r="J13" s="72">
        <f t="shared" si="2"/>
        <v>179916</v>
      </c>
      <c r="K13" s="63">
        <v>9796</v>
      </c>
      <c r="L13" s="63">
        <v>1509</v>
      </c>
      <c r="M13" s="63">
        <v>45</v>
      </c>
      <c r="N13" s="569">
        <f t="shared" si="4"/>
        <v>11260</v>
      </c>
      <c r="O13" s="63"/>
      <c r="P13" s="63"/>
      <c r="Q13" s="72">
        <f t="shared" si="0"/>
        <v>11260</v>
      </c>
      <c r="R13" s="72">
        <f t="shared" si="1"/>
        <v>168656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545</v>
      </c>
      <c r="B14" s="362" t="s">
        <v>546</v>
      </c>
      <c r="C14" s="363" t="s">
        <v>547</v>
      </c>
      <c r="D14" s="186">
        <v>1363</v>
      </c>
      <c r="E14" s="186">
        <v>8</v>
      </c>
      <c r="F14" s="186"/>
      <c r="G14" s="72">
        <f t="shared" si="3"/>
        <v>1371</v>
      </c>
      <c r="H14" s="63"/>
      <c r="I14" s="63"/>
      <c r="J14" s="72">
        <f t="shared" si="2"/>
        <v>1371</v>
      </c>
      <c r="K14" s="63">
        <v>759</v>
      </c>
      <c r="L14" s="63">
        <v>34</v>
      </c>
      <c r="M14" s="63"/>
      <c r="N14" s="569">
        <f t="shared" si="4"/>
        <v>793</v>
      </c>
      <c r="O14" s="63"/>
      <c r="P14" s="63"/>
      <c r="Q14" s="72">
        <f t="shared" si="0"/>
        <v>793</v>
      </c>
      <c r="R14" s="72">
        <f t="shared" si="1"/>
        <v>578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24">
      <c r="A15" s="451" t="s">
        <v>837</v>
      </c>
      <c r="B15" s="370" t="s">
        <v>838</v>
      </c>
      <c r="C15" s="452" t="s">
        <v>839</v>
      </c>
      <c r="D15" s="453">
        <v>9913</v>
      </c>
      <c r="E15" s="453">
        <v>435</v>
      </c>
      <c r="F15" s="453">
        <v>130</v>
      </c>
      <c r="G15" s="72">
        <f t="shared" si="3"/>
        <v>10218</v>
      </c>
      <c r="H15" s="454"/>
      <c r="I15" s="454"/>
      <c r="J15" s="72">
        <f t="shared" si="2"/>
        <v>10218</v>
      </c>
      <c r="K15" s="454">
        <v>0</v>
      </c>
      <c r="L15" s="454"/>
      <c r="M15" s="454"/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10218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548</v>
      </c>
      <c r="B16" s="190" t="s">
        <v>549</v>
      </c>
      <c r="C16" s="363" t="s">
        <v>550</v>
      </c>
      <c r="D16" s="186">
        <v>1469</v>
      </c>
      <c r="E16" s="186">
        <v>2</v>
      </c>
      <c r="F16" s="186"/>
      <c r="G16" s="72">
        <f t="shared" si="3"/>
        <v>1471</v>
      </c>
      <c r="H16" s="63"/>
      <c r="I16" s="63"/>
      <c r="J16" s="72">
        <f t="shared" si="2"/>
        <v>1471</v>
      </c>
      <c r="K16" s="63">
        <v>727</v>
      </c>
      <c r="L16" s="63">
        <v>25</v>
      </c>
      <c r="M16" s="63"/>
      <c r="N16" s="569">
        <f t="shared" si="4"/>
        <v>752</v>
      </c>
      <c r="O16" s="63"/>
      <c r="P16" s="63"/>
      <c r="Q16" s="72">
        <f aca="true" t="shared" si="5" ref="Q16:Q25">N16+O16-P16</f>
        <v>752</v>
      </c>
      <c r="R16" s="72">
        <f t="shared" si="1"/>
        <v>719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551</v>
      </c>
      <c r="C17" s="365" t="s">
        <v>552</v>
      </c>
      <c r="D17" s="191">
        <f>SUM(D9:D16)</f>
        <v>353530</v>
      </c>
      <c r="E17" s="191">
        <f>SUM(E9:E16)</f>
        <v>734</v>
      </c>
      <c r="F17" s="191">
        <f>SUM(F9:F16)</f>
        <v>293</v>
      </c>
      <c r="G17" s="72">
        <f t="shared" si="3"/>
        <v>353971</v>
      </c>
      <c r="H17" s="73">
        <f>SUM(H9:H16)</f>
        <v>0</v>
      </c>
      <c r="I17" s="73">
        <f>SUM(I9:I16)</f>
        <v>0</v>
      </c>
      <c r="J17" s="72">
        <f t="shared" si="2"/>
        <v>353971</v>
      </c>
      <c r="K17" s="73">
        <f>SUM(K9:K16)</f>
        <v>32439</v>
      </c>
      <c r="L17" s="73">
        <f>SUM(L9:L16)</f>
        <v>2490</v>
      </c>
      <c r="M17" s="73">
        <f>SUM(M9:M16)</f>
        <v>129</v>
      </c>
      <c r="N17" s="569">
        <f t="shared" si="4"/>
        <v>34800</v>
      </c>
      <c r="O17" s="73">
        <f>SUM(O9:O16)</f>
        <v>0</v>
      </c>
      <c r="P17" s="73">
        <f>SUM(P9:P16)</f>
        <v>0</v>
      </c>
      <c r="Q17" s="72">
        <f t="shared" si="5"/>
        <v>34800</v>
      </c>
      <c r="R17" s="72">
        <f t="shared" si="1"/>
        <v>319171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553</v>
      </c>
      <c r="B18" s="367" t="s">
        <v>554</v>
      </c>
      <c r="C18" s="365" t="s">
        <v>555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6</v>
      </c>
      <c r="L18" s="61"/>
      <c r="M18" s="61">
        <v>0</v>
      </c>
      <c r="N18" s="72">
        <f aca="true" t="shared" si="6" ref="N18:N39">K18+L18-M18</f>
        <v>6</v>
      </c>
      <c r="O18" s="61"/>
      <c r="P18" s="61">
        <v>0</v>
      </c>
      <c r="Q18" s="72">
        <f t="shared" si="5"/>
        <v>6</v>
      </c>
      <c r="R18" s="72">
        <f aca="true" t="shared" si="7" ref="R18:R25">J18-Q18</f>
        <v>29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556</v>
      </c>
      <c r="B19" s="367" t="s">
        <v>557</v>
      </c>
      <c r="C19" s="365" t="s">
        <v>558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559</v>
      </c>
      <c r="B20" s="359" t="s">
        <v>560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530</v>
      </c>
      <c r="B21" s="362" t="s">
        <v>561</v>
      </c>
      <c r="C21" s="363" t="s">
        <v>562</v>
      </c>
      <c r="D21" s="186">
        <v>1649</v>
      </c>
      <c r="E21" s="186"/>
      <c r="F21" s="186">
        <v>60</v>
      </c>
      <c r="G21" s="72">
        <f t="shared" si="3"/>
        <v>1589</v>
      </c>
      <c r="H21" s="63"/>
      <c r="I21" s="63"/>
      <c r="J21" s="72">
        <f t="shared" si="2"/>
        <v>1589</v>
      </c>
      <c r="K21" s="63">
        <v>607</v>
      </c>
      <c r="L21" s="63">
        <v>22</v>
      </c>
      <c r="M21" s="63">
        <v>60</v>
      </c>
      <c r="N21" s="72">
        <f t="shared" si="6"/>
        <v>569</v>
      </c>
      <c r="O21" s="63"/>
      <c r="P21" s="63"/>
      <c r="Q21" s="72">
        <f t="shared" si="5"/>
        <v>569</v>
      </c>
      <c r="R21" s="72">
        <f t="shared" si="7"/>
        <v>1020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533</v>
      </c>
      <c r="B22" s="362" t="s">
        <v>563</v>
      </c>
      <c r="C22" s="363" t="s">
        <v>564</v>
      </c>
      <c r="D22" s="186">
        <v>798</v>
      </c>
      <c r="E22" s="186">
        <v>1</v>
      </c>
      <c r="F22" s="186"/>
      <c r="G22" s="72">
        <f t="shared" si="3"/>
        <v>799</v>
      </c>
      <c r="H22" s="63"/>
      <c r="I22" s="63"/>
      <c r="J22" s="72">
        <f t="shared" si="2"/>
        <v>799</v>
      </c>
      <c r="K22" s="63">
        <v>580</v>
      </c>
      <c r="L22" s="63">
        <v>8</v>
      </c>
      <c r="M22" s="63"/>
      <c r="N22" s="72">
        <f t="shared" si="6"/>
        <v>588</v>
      </c>
      <c r="O22" s="63"/>
      <c r="P22" s="63"/>
      <c r="Q22" s="72">
        <f t="shared" si="5"/>
        <v>588</v>
      </c>
      <c r="R22" s="72">
        <f t="shared" si="7"/>
        <v>211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536</v>
      </c>
      <c r="B23" s="370" t="s">
        <v>565</v>
      </c>
      <c r="C23" s="363" t="s">
        <v>566</v>
      </c>
      <c r="D23" s="186">
        <v>118</v>
      </c>
      <c r="E23" s="186"/>
      <c r="F23" s="186">
        <v>33</v>
      </c>
      <c r="G23" s="72">
        <f t="shared" si="3"/>
        <v>85</v>
      </c>
      <c r="H23" s="63"/>
      <c r="I23" s="63"/>
      <c r="J23" s="72">
        <f t="shared" si="2"/>
        <v>85</v>
      </c>
      <c r="K23" s="63">
        <v>118</v>
      </c>
      <c r="L23" s="63"/>
      <c r="M23" s="63">
        <v>33</v>
      </c>
      <c r="N23" s="72">
        <f t="shared" si="6"/>
        <v>85</v>
      </c>
      <c r="O23" s="63"/>
      <c r="P23" s="63"/>
      <c r="Q23" s="72">
        <f t="shared" si="5"/>
        <v>85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539</v>
      </c>
      <c r="B24" s="371" t="s">
        <v>549</v>
      </c>
      <c r="C24" s="363" t="s">
        <v>567</v>
      </c>
      <c r="D24" s="186">
        <v>4723</v>
      </c>
      <c r="E24" s="186">
        <v>69</v>
      </c>
      <c r="F24" s="186"/>
      <c r="G24" s="72">
        <f t="shared" si="3"/>
        <v>4792</v>
      </c>
      <c r="H24" s="63"/>
      <c r="I24" s="63"/>
      <c r="J24" s="72">
        <f t="shared" si="2"/>
        <v>4792</v>
      </c>
      <c r="K24" s="63">
        <v>1348</v>
      </c>
      <c r="L24" s="63">
        <v>91</v>
      </c>
      <c r="M24" s="63"/>
      <c r="N24" s="72">
        <f t="shared" si="6"/>
        <v>1439</v>
      </c>
      <c r="O24" s="63"/>
      <c r="P24" s="63"/>
      <c r="Q24" s="72">
        <f t="shared" si="5"/>
        <v>1439</v>
      </c>
      <c r="R24" s="72">
        <f t="shared" si="7"/>
        <v>3353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821</v>
      </c>
      <c r="C25" s="372" t="s">
        <v>569</v>
      </c>
      <c r="D25" s="187">
        <f>SUM(D21:D24)</f>
        <v>7288</v>
      </c>
      <c r="E25" s="187">
        <f aca="true" t="shared" si="8" ref="E25:P25">SUM(E21:E24)</f>
        <v>70</v>
      </c>
      <c r="F25" s="187">
        <f t="shared" si="8"/>
        <v>93</v>
      </c>
      <c r="G25" s="65">
        <f t="shared" si="3"/>
        <v>7265</v>
      </c>
      <c r="H25" s="64">
        <f t="shared" si="8"/>
        <v>0</v>
      </c>
      <c r="I25" s="64">
        <f t="shared" si="8"/>
        <v>0</v>
      </c>
      <c r="J25" s="65">
        <f t="shared" si="2"/>
        <v>7265</v>
      </c>
      <c r="K25" s="64">
        <f t="shared" si="8"/>
        <v>2653</v>
      </c>
      <c r="L25" s="64">
        <f t="shared" si="8"/>
        <v>121</v>
      </c>
      <c r="M25" s="64">
        <f t="shared" si="8"/>
        <v>93</v>
      </c>
      <c r="N25" s="65">
        <f t="shared" si="6"/>
        <v>2681</v>
      </c>
      <c r="O25" s="64">
        <f t="shared" si="8"/>
        <v>0</v>
      </c>
      <c r="P25" s="64">
        <f t="shared" si="8"/>
        <v>0</v>
      </c>
      <c r="Q25" s="65">
        <f t="shared" si="5"/>
        <v>2681</v>
      </c>
      <c r="R25" s="65">
        <f t="shared" si="7"/>
        <v>4584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570</v>
      </c>
      <c r="B26" s="373" t="s">
        <v>571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530</v>
      </c>
      <c r="B27" s="375" t="s">
        <v>835</v>
      </c>
      <c r="C27" s="376" t="s">
        <v>572</v>
      </c>
      <c r="D27" s="189">
        <f>SUM(D28:D31)</f>
        <v>17842</v>
      </c>
      <c r="E27" s="189">
        <f aca="true" t="shared" si="9" ref="E27:P27">SUM(E28:E31)</f>
        <v>0</v>
      </c>
      <c r="F27" s="189">
        <f t="shared" si="9"/>
        <v>0</v>
      </c>
      <c r="G27" s="69">
        <f t="shared" si="3"/>
        <v>17842</v>
      </c>
      <c r="H27" s="68">
        <f t="shared" si="9"/>
        <v>0</v>
      </c>
      <c r="I27" s="68">
        <f t="shared" si="9"/>
        <v>0</v>
      </c>
      <c r="J27" s="69">
        <f t="shared" si="2"/>
        <v>17842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17842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573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574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575</v>
      </c>
      <c r="D30" s="186">
        <v>17837</v>
      </c>
      <c r="E30" s="186">
        <v>0</v>
      </c>
      <c r="F30" s="186">
        <v>0</v>
      </c>
      <c r="G30" s="72">
        <f t="shared" si="3"/>
        <v>17837</v>
      </c>
      <c r="H30" s="70"/>
      <c r="I30" s="70"/>
      <c r="J30" s="72">
        <f t="shared" si="2"/>
        <v>17837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17837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576</v>
      </c>
      <c r="D31" s="186">
        <v>5</v>
      </c>
      <c r="E31" s="186"/>
      <c r="F31" s="186">
        <v>0</v>
      </c>
      <c r="G31" s="72">
        <f t="shared" si="3"/>
        <v>5</v>
      </c>
      <c r="H31" s="70"/>
      <c r="I31" s="70"/>
      <c r="J31" s="72">
        <f t="shared" si="2"/>
        <v>5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2" t="s">
        <v>533</v>
      </c>
      <c r="B32" s="375" t="s">
        <v>577</v>
      </c>
      <c r="C32" s="363" t="s">
        <v>578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579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580</v>
      </c>
      <c r="C34" s="363" t="s">
        <v>581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582</v>
      </c>
      <c r="C35" s="363" t="s">
        <v>583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584</v>
      </c>
      <c r="C36" s="363" t="s">
        <v>585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536</v>
      </c>
      <c r="B37" s="377" t="s">
        <v>549</v>
      </c>
      <c r="C37" s="363" t="s">
        <v>586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836</v>
      </c>
      <c r="C38" s="365" t="s">
        <v>588</v>
      </c>
      <c r="D38" s="191">
        <f>D27+D32+D37</f>
        <v>17842</v>
      </c>
      <c r="E38" s="191">
        <f aca="true" t="shared" si="13" ref="E38:P38">E27+E32+E37</f>
        <v>0</v>
      </c>
      <c r="F38" s="191">
        <f t="shared" si="13"/>
        <v>0</v>
      </c>
      <c r="G38" s="72">
        <f t="shared" si="3"/>
        <v>17842</v>
      </c>
      <c r="H38" s="73">
        <f t="shared" si="13"/>
        <v>0</v>
      </c>
      <c r="I38" s="73">
        <f t="shared" si="13"/>
        <v>0</v>
      </c>
      <c r="J38" s="72">
        <f t="shared" si="2"/>
        <v>17842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17842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589</v>
      </c>
      <c r="B39" s="366" t="s">
        <v>590</v>
      </c>
      <c r="C39" s="365" t="s">
        <v>591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592</v>
      </c>
      <c r="C40" s="355" t="s">
        <v>593</v>
      </c>
      <c r="D40" s="434">
        <f>D17+D18+D19+D25+D38+D39</f>
        <v>384907</v>
      </c>
      <c r="E40" s="434">
        <f>E17+E18+E19+E25+E38+E39</f>
        <v>804</v>
      </c>
      <c r="F40" s="434">
        <f aca="true" t="shared" si="14" ref="F40:R40">F17+F18+F19+F25+F38+F39</f>
        <v>386</v>
      </c>
      <c r="G40" s="434">
        <f t="shared" si="14"/>
        <v>385325</v>
      </c>
      <c r="H40" s="434">
        <f t="shared" si="14"/>
        <v>0</v>
      </c>
      <c r="I40" s="434">
        <f t="shared" si="14"/>
        <v>0</v>
      </c>
      <c r="J40" s="434">
        <f t="shared" si="14"/>
        <v>385325</v>
      </c>
      <c r="K40" s="434">
        <f t="shared" si="14"/>
        <v>35098</v>
      </c>
      <c r="L40" s="434">
        <f t="shared" si="14"/>
        <v>2611</v>
      </c>
      <c r="M40" s="434">
        <f t="shared" si="14"/>
        <v>222</v>
      </c>
      <c r="N40" s="434">
        <f t="shared" si="14"/>
        <v>37487</v>
      </c>
      <c r="O40" s="434">
        <f t="shared" si="14"/>
        <v>0</v>
      </c>
      <c r="P40" s="434">
        <f t="shared" si="14"/>
        <v>0</v>
      </c>
      <c r="Q40" s="434">
        <f t="shared" si="14"/>
        <v>37487</v>
      </c>
      <c r="R40" s="434">
        <f t="shared" si="14"/>
        <v>347838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594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872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909</v>
      </c>
      <c r="C44" s="350"/>
      <c r="D44" s="351"/>
      <c r="E44" s="351"/>
      <c r="F44" s="351"/>
      <c r="G44" s="347"/>
      <c r="H44" s="352" t="s">
        <v>845</v>
      </c>
      <c r="I44" s="352"/>
      <c r="J44" s="352"/>
      <c r="K44" s="612"/>
      <c r="L44" s="612"/>
      <c r="M44" s="612"/>
      <c r="N44" s="612"/>
      <c r="O44" s="601" t="s">
        <v>846</v>
      </c>
      <c r="P44" s="602"/>
      <c r="Q44" s="602"/>
      <c r="R44" s="602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116" sqref="D116"/>
    </sheetView>
  </sheetViews>
  <sheetFormatPr defaultColWidth="10.75390625" defaultRowHeight="12.75"/>
  <cols>
    <col min="1" max="1" width="39.125" style="22" customWidth="1"/>
    <col min="2" max="2" width="10.375" style="10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595</v>
      </c>
      <c r="B1" s="616"/>
      <c r="C1" s="616"/>
      <c r="D1" s="616"/>
      <c r="E1" s="616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379</v>
      </c>
      <c r="B3" s="619" t="str">
        <f>'справка №1-БАЛАНС'!E3</f>
        <v>ИНДУСТРИАЛЕН ХОЛДИНГ БЪЛГАРИЯ АД</v>
      </c>
      <c r="C3" s="620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7" t="str">
        <f>'справка №1-БАЛАНС'!E5</f>
        <v> към  31 март  2012 г.</v>
      </c>
      <c r="C4" s="618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596</v>
      </c>
      <c r="B5" s="492"/>
      <c r="C5" s="493"/>
      <c r="D5" s="105"/>
      <c r="E5" s="494" t="s">
        <v>597</v>
      </c>
    </row>
    <row r="6" spans="1:14" s="98" customFormat="1" ht="12">
      <c r="A6" s="385" t="s">
        <v>454</v>
      </c>
      <c r="B6" s="386" t="s">
        <v>7</v>
      </c>
      <c r="C6" s="387" t="s">
        <v>598</v>
      </c>
      <c r="D6" s="135" t="s">
        <v>599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600</v>
      </c>
      <c r="E7" s="122" t="s">
        <v>601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602</v>
      </c>
      <c r="B9" s="390" t="s">
        <v>603</v>
      </c>
      <c r="C9" s="106"/>
      <c r="D9" s="106"/>
      <c r="E9" s="118">
        <f>C9-D9</f>
        <v>0</v>
      </c>
      <c r="F9" s="104"/>
    </row>
    <row r="10" spans="1:6" ht="12">
      <c r="A10" s="389" t="s">
        <v>604</v>
      </c>
      <c r="B10" s="391"/>
      <c r="C10" s="102"/>
      <c r="D10" s="102"/>
      <c r="E10" s="118"/>
      <c r="F10" s="104"/>
    </row>
    <row r="11" spans="1:15" ht="12">
      <c r="A11" s="392" t="s">
        <v>605</v>
      </c>
      <c r="B11" s="393" t="s">
        <v>606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607</v>
      </c>
      <c r="B12" s="393" t="s">
        <v>608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609</v>
      </c>
      <c r="B13" s="393" t="s">
        <v>610</v>
      </c>
      <c r="C13" s="106"/>
      <c r="D13" s="106"/>
      <c r="E13" s="118">
        <f t="shared" si="0"/>
        <v>0</v>
      </c>
      <c r="F13" s="104"/>
    </row>
    <row r="14" spans="1:6" ht="12">
      <c r="A14" s="392" t="s">
        <v>611</v>
      </c>
      <c r="B14" s="393" t="s">
        <v>612</v>
      </c>
      <c r="C14" s="106">
        <v>0</v>
      </c>
      <c r="D14" s="106"/>
      <c r="E14" s="118">
        <f t="shared" si="0"/>
        <v>0</v>
      </c>
      <c r="F14" s="104"/>
    </row>
    <row r="15" spans="1:6" ht="12">
      <c r="A15" s="392" t="s">
        <v>613</v>
      </c>
      <c r="B15" s="393" t="s">
        <v>614</v>
      </c>
      <c r="C15" s="106">
        <v>8781</v>
      </c>
      <c r="D15" s="106"/>
      <c r="E15" s="118">
        <f t="shared" si="0"/>
        <v>8781</v>
      </c>
      <c r="F15" s="104"/>
    </row>
    <row r="16" spans="1:15" ht="12">
      <c r="A16" s="392" t="s">
        <v>615</v>
      </c>
      <c r="B16" s="393" t="s">
        <v>616</v>
      </c>
      <c r="C16" s="117">
        <f>+C17+C18</f>
        <v>80</v>
      </c>
      <c r="D16" s="117">
        <f>+D17+D18</f>
        <v>0</v>
      </c>
      <c r="E16" s="118">
        <f t="shared" si="0"/>
        <v>80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617</v>
      </c>
      <c r="B17" s="393" t="s">
        <v>618</v>
      </c>
      <c r="C17" s="106"/>
      <c r="D17" s="106"/>
      <c r="E17" s="118">
        <f t="shared" si="0"/>
        <v>0</v>
      </c>
      <c r="F17" s="104"/>
    </row>
    <row r="18" spans="1:6" ht="12">
      <c r="A18" s="392" t="s">
        <v>611</v>
      </c>
      <c r="B18" s="393" t="s">
        <v>619</v>
      </c>
      <c r="C18" s="106">
        <v>80</v>
      </c>
      <c r="D18" s="106"/>
      <c r="E18" s="118">
        <f t="shared" si="0"/>
        <v>80</v>
      </c>
      <c r="F18" s="104"/>
    </row>
    <row r="19" spans="1:15" ht="12">
      <c r="A19" s="394" t="s">
        <v>620</v>
      </c>
      <c r="B19" s="390" t="s">
        <v>621</v>
      </c>
      <c r="C19" s="102">
        <f>C11+C15+C16</f>
        <v>8861</v>
      </c>
      <c r="D19" s="102">
        <f>D11+D15+D16</f>
        <v>0</v>
      </c>
      <c r="E19" s="116">
        <f>E11+E15+E16</f>
        <v>8861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622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623</v>
      </c>
      <c r="B21" s="390" t="s">
        <v>624</v>
      </c>
      <c r="C21" s="106">
        <v>0</v>
      </c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12">
      <c r="A23" s="389" t="s">
        <v>625</v>
      </c>
      <c r="B23" s="395"/>
      <c r="C23" s="117"/>
      <c r="D23" s="102"/>
      <c r="E23" s="118"/>
      <c r="F23" s="104"/>
    </row>
    <row r="24" spans="1:15" ht="12">
      <c r="A24" s="392" t="s">
        <v>626</v>
      </c>
      <c r="B24" s="393" t="s">
        <v>627</v>
      </c>
      <c r="C24" s="117">
        <f>SUM(C25:C27)</f>
        <v>478</v>
      </c>
      <c r="D24" s="117">
        <f>SUM(D25:D27)</f>
        <v>478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628</v>
      </c>
      <c r="B25" s="393" t="s">
        <v>629</v>
      </c>
      <c r="C25" s="106">
        <v>478</v>
      </c>
      <c r="D25" s="106">
        <f>C25</f>
        <v>478</v>
      </c>
      <c r="E25" s="118">
        <f t="shared" si="0"/>
        <v>0</v>
      </c>
      <c r="F25" s="104"/>
    </row>
    <row r="26" spans="1:6" ht="12">
      <c r="A26" s="392" t="s">
        <v>630</v>
      </c>
      <c r="B26" s="393" t="s">
        <v>631</v>
      </c>
      <c r="C26" s="106">
        <v>0</v>
      </c>
      <c r="D26" s="106">
        <v>0</v>
      </c>
      <c r="E26" s="118">
        <f t="shared" si="0"/>
        <v>0</v>
      </c>
      <c r="F26" s="104"/>
    </row>
    <row r="27" spans="1:6" ht="12">
      <c r="A27" s="392" t="s">
        <v>632</v>
      </c>
      <c r="B27" s="393" t="s">
        <v>633</v>
      </c>
      <c r="C27" s="106">
        <v>0</v>
      </c>
      <c r="D27" s="106">
        <f>C27</f>
        <v>0</v>
      </c>
      <c r="E27" s="118">
        <f t="shared" si="0"/>
        <v>0</v>
      </c>
      <c r="F27" s="104"/>
    </row>
    <row r="28" spans="1:6" ht="12">
      <c r="A28" s="392" t="s">
        <v>634</v>
      </c>
      <c r="B28" s="393" t="s">
        <v>635</v>
      </c>
      <c r="C28" s="106">
        <v>5735</v>
      </c>
      <c r="D28" s="106">
        <f>C28</f>
        <v>5735</v>
      </c>
      <c r="E28" s="118">
        <f t="shared" si="0"/>
        <v>0</v>
      </c>
      <c r="F28" s="104"/>
    </row>
    <row r="29" spans="1:6" ht="12">
      <c r="A29" s="392" t="s">
        <v>636</v>
      </c>
      <c r="B29" s="393" t="s">
        <v>637</v>
      </c>
      <c r="C29" s="106">
        <v>403</v>
      </c>
      <c r="D29" s="106">
        <f>C29</f>
        <v>403</v>
      </c>
      <c r="E29" s="118">
        <f t="shared" si="0"/>
        <v>0</v>
      </c>
      <c r="F29" s="104"/>
    </row>
    <row r="30" spans="1:6" ht="12">
      <c r="A30" s="392" t="s">
        <v>638</v>
      </c>
      <c r="B30" s="393" t="s">
        <v>639</v>
      </c>
      <c r="C30" s="106"/>
      <c r="D30" s="106"/>
      <c r="E30" s="118">
        <f t="shared" si="0"/>
        <v>0</v>
      </c>
      <c r="F30" s="104"/>
    </row>
    <row r="31" spans="1:6" ht="12">
      <c r="A31" s="392" t="s">
        <v>640</v>
      </c>
      <c r="B31" s="393" t="s">
        <v>641</v>
      </c>
      <c r="C31" s="106">
        <v>22</v>
      </c>
      <c r="D31" s="106">
        <f>C31</f>
        <v>22</v>
      </c>
      <c r="E31" s="118">
        <f t="shared" si="0"/>
        <v>0</v>
      </c>
      <c r="F31" s="104"/>
    </row>
    <row r="32" spans="1:6" ht="12">
      <c r="A32" s="392" t="s">
        <v>642</v>
      </c>
      <c r="B32" s="393" t="s">
        <v>643</v>
      </c>
      <c r="C32" s="106"/>
      <c r="D32" s="106"/>
      <c r="E32" s="118">
        <f t="shared" si="0"/>
        <v>0</v>
      </c>
      <c r="F32" s="104"/>
    </row>
    <row r="33" spans="1:15" ht="12">
      <c r="A33" s="392" t="s">
        <v>644</v>
      </c>
      <c r="B33" s="393" t="s">
        <v>645</v>
      </c>
      <c r="C33" s="103">
        <f>SUM(C34:C37)</f>
        <v>996</v>
      </c>
      <c r="D33" s="103">
        <f>SUM(D34:D37)</f>
        <v>996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646</v>
      </c>
      <c r="B34" s="393" t="s">
        <v>647</v>
      </c>
      <c r="C34" s="106">
        <v>208</v>
      </c>
      <c r="D34" s="106">
        <f>C34</f>
        <v>208</v>
      </c>
      <c r="E34" s="118">
        <f t="shared" si="0"/>
        <v>0</v>
      </c>
      <c r="F34" s="104"/>
    </row>
    <row r="35" spans="1:6" ht="12">
      <c r="A35" s="392" t="s">
        <v>648</v>
      </c>
      <c r="B35" s="393" t="s">
        <v>649</v>
      </c>
      <c r="C35" s="106">
        <v>785</v>
      </c>
      <c r="D35" s="106">
        <f>C35</f>
        <v>785</v>
      </c>
      <c r="E35" s="118">
        <f t="shared" si="0"/>
        <v>0</v>
      </c>
      <c r="F35" s="104"/>
    </row>
    <row r="36" spans="1:6" ht="12">
      <c r="A36" s="392" t="s">
        <v>650</v>
      </c>
      <c r="B36" s="393" t="s">
        <v>651</v>
      </c>
      <c r="C36" s="106"/>
      <c r="D36" s="106"/>
      <c r="E36" s="118">
        <f t="shared" si="0"/>
        <v>0</v>
      </c>
      <c r="F36" s="104"/>
    </row>
    <row r="37" spans="1:6" ht="12">
      <c r="A37" s="392" t="s">
        <v>652</v>
      </c>
      <c r="B37" s="393" t="s">
        <v>653</v>
      </c>
      <c r="C37" s="106">
        <v>3</v>
      </c>
      <c r="D37" s="106">
        <v>3</v>
      </c>
      <c r="E37" s="118">
        <f t="shared" si="0"/>
        <v>0</v>
      </c>
      <c r="F37" s="104"/>
    </row>
    <row r="38" spans="1:15" ht="12">
      <c r="A38" s="392" t="s">
        <v>654</v>
      </c>
      <c r="B38" s="393" t="s">
        <v>655</v>
      </c>
      <c r="C38" s="117">
        <f>SUM(C39:C42)</f>
        <v>508</v>
      </c>
      <c r="D38" s="103">
        <f>SUM(D39:D42)</f>
        <v>508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656</v>
      </c>
      <c r="B39" s="393" t="s">
        <v>657</v>
      </c>
      <c r="C39" s="106"/>
      <c r="D39" s="106"/>
      <c r="E39" s="118">
        <f t="shared" si="0"/>
        <v>0</v>
      </c>
      <c r="F39" s="104"/>
    </row>
    <row r="40" spans="1:6" ht="12">
      <c r="A40" s="392" t="s">
        <v>658</v>
      </c>
      <c r="B40" s="393" t="s">
        <v>659</v>
      </c>
      <c r="C40" s="106"/>
      <c r="D40" s="106"/>
      <c r="E40" s="118">
        <f t="shared" si="0"/>
        <v>0</v>
      </c>
      <c r="F40" s="104"/>
    </row>
    <row r="41" spans="1:6" ht="12">
      <c r="A41" s="392" t="s">
        <v>660</v>
      </c>
      <c r="B41" s="393" t="s">
        <v>661</v>
      </c>
      <c r="C41" s="106"/>
      <c r="D41" s="106"/>
      <c r="E41" s="118">
        <f t="shared" si="0"/>
        <v>0</v>
      </c>
      <c r="F41" s="104"/>
    </row>
    <row r="42" spans="1:6" ht="12">
      <c r="A42" s="392" t="s">
        <v>662</v>
      </c>
      <c r="B42" s="393" t="s">
        <v>663</v>
      </c>
      <c r="C42" s="106">
        <v>508</v>
      </c>
      <c r="D42" s="106">
        <f>C42</f>
        <v>508</v>
      </c>
      <c r="E42" s="118">
        <f t="shared" si="0"/>
        <v>0</v>
      </c>
      <c r="F42" s="104"/>
    </row>
    <row r="43" spans="1:15" ht="12">
      <c r="A43" s="394" t="s">
        <v>664</v>
      </c>
      <c r="B43" s="390" t="s">
        <v>665</v>
      </c>
      <c r="C43" s="102">
        <f>C24+C28+C29+C31+C30+C32+C33+C38</f>
        <v>8142</v>
      </c>
      <c r="D43" s="102">
        <f>D24+D28+D29+D31+D30+D32+D33+D38</f>
        <v>8142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666</v>
      </c>
      <c r="B44" s="391" t="s">
        <v>667</v>
      </c>
      <c r="C44" s="101">
        <f>C43+C21+C19+C9</f>
        <v>17003</v>
      </c>
      <c r="D44" s="101">
        <f>D43+D21+D19+D9</f>
        <v>8142</v>
      </c>
      <c r="E44" s="116">
        <f>E43+E21+E19+E9</f>
        <v>8861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668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454</v>
      </c>
      <c r="B48" s="386" t="s">
        <v>7</v>
      </c>
      <c r="C48" s="400" t="s">
        <v>669</v>
      </c>
      <c r="D48" s="135" t="s">
        <v>670</v>
      </c>
      <c r="E48" s="135"/>
      <c r="F48" s="135" t="s">
        <v>671</v>
      </c>
    </row>
    <row r="49" spans="1:6" s="98" customFormat="1" ht="12">
      <c r="A49" s="385"/>
      <c r="B49" s="388"/>
      <c r="C49" s="400"/>
      <c r="D49" s="389" t="s">
        <v>600</v>
      </c>
      <c r="E49" s="389" t="s">
        <v>601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89" t="s">
        <v>672</v>
      </c>
      <c r="B51" s="395"/>
      <c r="C51" s="101"/>
      <c r="D51" s="101"/>
      <c r="E51" s="101"/>
      <c r="F51" s="401"/>
    </row>
    <row r="52" spans="1:16" ht="24">
      <c r="A52" s="392" t="s">
        <v>673</v>
      </c>
      <c r="B52" s="393" t="s">
        <v>674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675</v>
      </c>
      <c r="B53" s="393" t="s">
        <v>676</v>
      </c>
      <c r="C53" s="106"/>
      <c r="D53" s="106"/>
      <c r="E53" s="117">
        <f>C53-D53</f>
        <v>0</v>
      </c>
      <c r="F53" s="106"/>
    </row>
    <row r="54" spans="1:6" ht="12">
      <c r="A54" s="392" t="s">
        <v>677</v>
      </c>
      <c r="B54" s="393" t="s">
        <v>678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662</v>
      </c>
      <c r="B55" s="393" t="s">
        <v>679</v>
      </c>
      <c r="C55" s="106">
        <v>0</v>
      </c>
      <c r="D55" s="106"/>
      <c r="E55" s="117">
        <f t="shared" si="1"/>
        <v>0</v>
      </c>
      <c r="F55" s="106"/>
    </row>
    <row r="56" spans="1:16" ht="24">
      <c r="A56" s="392" t="s">
        <v>680</v>
      </c>
      <c r="B56" s="393" t="s">
        <v>681</v>
      </c>
      <c r="C56" s="101">
        <f>C57+C59</f>
        <v>59366</v>
      </c>
      <c r="D56" s="101">
        <f>D57+D59</f>
        <v>0</v>
      </c>
      <c r="E56" s="117">
        <f t="shared" si="1"/>
        <v>59366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682</v>
      </c>
      <c r="B57" s="393" t="s">
        <v>683</v>
      </c>
      <c r="C57" s="106">
        <v>52120</v>
      </c>
      <c r="D57" s="106"/>
      <c r="E57" s="117">
        <f t="shared" si="1"/>
        <v>52120</v>
      </c>
      <c r="F57" s="106"/>
    </row>
    <row r="58" spans="1:6" ht="12">
      <c r="A58" s="402" t="s">
        <v>684</v>
      </c>
      <c r="B58" s="393" t="s">
        <v>685</v>
      </c>
      <c r="C58" s="107"/>
      <c r="D58" s="107"/>
      <c r="E58" s="117">
        <f t="shared" si="1"/>
        <v>0</v>
      </c>
      <c r="F58" s="107"/>
    </row>
    <row r="59" spans="1:6" ht="12">
      <c r="A59" s="402" t="s">
        <v>686</v>
      </c>
      <c r="B59" s="393" t="s">
        <v>687</v>
      </c>
      <c r="C59" s="106">
        <v>7246</v>
      </c>
      <c r="D59" s="106"/>
      <c r="E59" s="117">
        <f t="shared" si="1"/>
        <v>7246</v>
      </c>
      <c r="F59" s="106"/>
    </row>
    <row r="60" spans="1:6" ht="12">
      <c r="A60" s="402" t="s">
        <v>684</v>
      </c>
      <c r="B60" s="393" t="s">
        <v>688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689</v>
      </c>
      <c r="C61" s="106"/>
      <c r="D61" s="106"/>
      <c r="E61" s="117">
        <f t="shared" si="1"/>
        <v>0</v>
      </c>
      <c r="F61" s="108"/>
    </row>
    <row r="62" spans="1:6" ht="12">
      <c r="A62" s="392" t="s">
        <v>140</v>
      </c>
      <c r="B62" s="393" t="s">
        <v>690</v>
      </c>
      <c r="C62" s="106"/>
      <c r="D62" s="106"/>
      <c r="E62" s="117">
        <f t="shared" si="1"/>
        <v>0</v>
      </c>
      <c r="F62" s="108"/>
    </row>
    <row r="63" spans="1:6" ht="12">
      <c r="A63" s="392" t="s">
        <v>691</v>
      </c>
      <c r="B63" s="393" t="s">
        <v>692</v>
      </c>
      <c r="C63" s="106">
        <v>21528</v>
      </c>
      <c r="D63" s="106"/>
      <c r="E63" s="117">
        <f t="shared" si="1"/>
        <v>21528</v>
      </c>
      <c r="F63" s="108"/>
    </row>
    <row r="64" spans="1:6" ht="12">
      <c r="A64" s="392" t="s">
        <v>693</v>
      </c>
      <c r="B64" s="393" t="s">
        <v>694</v>
      </c>
      <c r="C64" s="106">
        <v>1092</v>
      </c>
      <c r="D64" s="106"/>
      <c r="E64" s="117">
        <f t="shared" si="1"/>
        <v>1092</v>
      </c>
      <c r="F64" s="108"/>
    </row>
    <row r="65" spans="1:6" ht="12">
      <c r="A65" s="392" t="s">
        <v>695</v>
      </c>
      <c r="B65" s="393" t="s">
        <v>696</v>
      </c>
      <c r="C65" s="107">
        <v>684</v>
      </c>
      <c r="D65" s="107"/>
      <c r="E65" s="117">
        <f t="shared" si="1"/>
        <v>684</v>
      </c>
      <c r="F65" s="109"/>
    </row>
    <row r="66" spans="1:16" ht="12">
      <c r="A66" s="394" t="s">
        <v>697</v>
      </c>
      <c r="B66" s="390" t="s">
        <v>698</v>
      </c>
      <c r="C66" s="101">
        <f>C52+C56+C61+C62+C63+C64</f>
        <v>81986</v>
      </c>
      <c r="D66" s="101">
        <f>D52+D56+D61+D62+D63+D64</f>
        <v>0</v>
      </c>
      <c r="E66" s="117">
        <f t="shared" si="1"/>
        <v>81986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699</v>
      </c>
      <c r="B67" s="391"/>
      <c r="C67" s="102"/>
      <c r="D67" s="102"/>
      <c r="E67" s="117"/>
      <c r="F67" s="110"/>
    </row>
    <row r="68" spans="1:6" ht="12">
      <c r="A68" s="392" t="s">
        <v>700</v>
      </c>
      <c r="B68" s="403" t="s">
        <v>701</v>
      </c>
      <c r="C68" s="106">
        <v>6159</v>
      </c>
      <c r="D68" s="106"/>
      <c r="E68" s="117">
        <f t="shared" si="1"/>
        <v>6159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12">
      <c r="A70" s="389" t="s">
        <v>702</v>
      </c>
      <c r="B70" s="395"/>
      <c r="C70" s="102"/>
      <c r="D70" s="102"/>
      <c r="E70" s="117"/>
      <c r="F70" s="110"/>
    </row>
    <row r="71" spans="1:16" ht="24">
      <c r="A71" s="392" t="s">
        <v>673</v>
      </c>
      <c r="B71" s="393" t="s">
        <v>703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704</v>
      </c>
      <c r="B72" s="393" t="s">
        <v>705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706</v>
      </c>
      <c r="B73" s="393" t="s">
        <v>707</v>
      </c>
      <c r="C73" s="106">
        <v>0</v>
      </c>
      <c r="D73" s="106"/>
      <c r="E73" s="117">
        <f t="shared" si="1"/>
        <v>0</v>
      </c>
      <c r="F73" s="108"/>
    </row>
    <row r="74" spans="1:6" ht="12">
      <c r="A74" s="404" t="s">
        <v>708</v>
      </c>
      <c r="B74" s="393" t="s">
        <v>709</v>
      </c>
      <c r="C74" s="106"/>
      <c r="D74" s="106">
        <v>0</v>
      </c>
      <c r="E74" s="117">
        <f t="shared" si="1"/>
        <v>0</v>
      </c>
      <c r="F74" s="108"/>
    </row>
    <row r="75" spans="1:16" ht="24">
      <c r="A75" s="392" t="s">
        <v>680</v>
      </c>
      <c r="B75" s="393" t="s">
        <v>710</v>
      </c>
      <c r="C75" s="101">
        <f>C76+C78</f>
        <v>68963</v>
      </c>
      <c r="D75" s="101">
        <f>D76+D78</f>
        <v>68963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711</v>
      </c>
      <c r="B76" s="393" t="s">
        <v>712</v>
      </c>
      <c r="C76" s="106">
        <v>65579</v>
      </c>
      <c r="D76" s="106">
        <f>C76</f>
        <v>65579</v>
      </c>
      <c r="E76" s="117">
        <f t="shared" si="1"/>
        <v>0</v>
      </c>
      <c r="F76" s="106"/>
    </row>
    <row r="77" spans="1:6" ht="12">
      <c r="A77" s="392" t="s">
        <v>713</v>
      </c>
      <c r="B77" s="393" t="s">
        <v>714</v>
      </c>
      <c r="C77" s="107"/>
      <c r="D77" s="107"/>
      <c r="E77" s="117">
        <f t="shared" si="1"/>
        <v>0</v>
      </c>
      <c r="F77" s="107"/>
    </row>
    <row r="78" spans="1:6" ht="12">
      <c r="A78" s="392" t="s">
        <v>715</v>
      </c>
      <c r="B78" s="393" t="s">
        <v>716</v>
      </c>
      <c r="C78" s="106">
        <v>3384</v>
      </c>
      <c r="D78" s="106">
        <v>3384</v>
      </c>
      <c r="E78" s="117">
        <f t="shared" si="1"/>
        <v>0</v>
      </c>
      <c r="F78" s="106"/>
    </row>
    <row r="79" spans="1:6" ht="12">
      <c r="A79" s="392" t="s">
        <v>684</v>
      </c>
      <c r="B79" s="393" t="s">
        <v>717</v>
      </c>
      <c r="C79" s="107"/>
      <c r="D79" s="107"/>
      <c r="E79" s="117">
        <f t="shared" si="1"/>
        <v>0</v>
      </c>
      <c r="F79" s="107"/>
    </row>
    <row r="80" spans="1:16" ht="12">
      <c r="A80" s="392" t="s">
        <v>718</v>
      </c>
      <c r="B80" s="393" t="s">
        <v>719</v>
      </c>
      <c r="C80" s="101">
        <f>SUM(C81:C84)</f>
        <v>1145</v>
      </c>
      <c r="D80" s="101">
        <f>SUM(D81:D84)</f>
        <v>1138</v>
      </c>
      <c r="E80" s="101">
        <f>SUM(E81:E84)</f>
        <v>7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720</v>
      </c>
      <c r="B81" s="393" t="s">
        <v>721</v>
      </c>
      <c r="C81" s="106"/>
      <c r="D81" s="106"/>
      <c r="E81" s="117">
        <f t="shared" si="1"/>
        <v>0</v>
      </c>
      <c r="F81" s="106"/>
    </row>
    <row r="82" spans="1:6" ht="12">
      <c r="A82" s="392" t="s">
        <v>722</v>
      </c>
      <c r="B82" s="393" t="s">
        <v>723</v>
      </c>
      <c r="C82" s="106">
        <v>790</v>
      </c>
      <c r="D82" s="106">
        <v>790</v>
      </c>
      <c r="E82" s="117">
        <f t="shared" si="1"/>
        <v>0</v>
      </c>
      <c r="F82" s="106"/>
    </row>
    <row r="83" spans="1:6" ht="24">
      <c r="A83" s="392" t="s">
        <v>724</v>
      </c>
      <c r="B83" s="393" t="s">
        <v>725</v>
      </c>
      <c r="C83" s="106">
        <v>355</v>
      </c>
      <c r="D83" s="106">
        <v>348</v>
      </c>
      <c r="E83" s="117">
        <f t="shared" si="1"/>
        <v>7</v>
      </c>
      <c r="F83" s="106"/>
    </row>
    <row r="84" spans="1:6" ht="12">
      <c r="A84" s="392" t="s">
        <v>726</v>
      </c>
      <c r="B84" s="393" t="s">
        <v>727</v>
      </c>
      <c r="C84" s="106">
        <v>0</v>
      </c>
      <c r="D84" s="106">
        <v>0</v>
      </c>
      <c r="E84" s="117">
        <f t="shared" si="1"/>
        <v>0</v>
      </c>
      <c r="F84" s="106"/>
    </row>
    <row r="85" spans="1:16" ht="12">
      <c r="A85" s="392" t="s">
        <v>728</v>
      </c>
      <c r="B85" s="393" t="s">
        <v>729</v>
      </c>
      <c r="C85" s="102">
        <f>SUM(C86:C90)+C94</f>
        <v>17601</v>
      </c>
      <c r="D85" s="102">
        <f>SUM(D86:D90)+D94</f>
        <v>17601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730</v>
      </c>
      <c r="B86" s="393" t="s">
        <v>731</v>
      </c>
      <c r="C86" s="106"/>
      <c r="D86" s="106"/>
      <c r="E86" s="117">
        <f t="shared" si="1"/>
        <v>0</v>
      </c>
      <c r="F86" s="106"/>
    </row>
    <row r="87" spans="1:6" ht="12">
      <c r="A87" s="392" t="s">
        <v>732</v>
      </c>
      <c r="B87" s="393" t="s">
        <v>733</v>
      </c>
      <c r="C87" s="106">
        <v>13070</v>
      </c>
      <c r="D87" s="106">
        <f>C87</f>
        <v>13070</v>
      </c>
      <c r="E87" s="117">
        <f t="shared" si="1"/>
        <v>0</v>
      </c>
      <c r="F87" s="106"/>
    </row>
    <row r="88" spans="1:6" ht="12">
      <c r="A88" s="392" t="s">
        <v>734</v>
      </c>
      <c r="B88" s="393" t="s">
        <v>735</v>
      </c>
      <c r="C88" s="106">
        <v>2045</v>
      </c>
      <c r="D88" s="106">
        <f>C88</f>
        <v>2045</v>
      </c>
      <c r="E88" s="117">
        <f t="shared" si="1"/>
        <v>0</v>
      </c>
      <c r="F88" s="106"/>
    </row>
    <row r="89" spans="1:6" ht="12">
      <c r="A89" s="392" t="s">
        <v>736</v>
      </c>
      <c r="B89" s="393" t="s">
        <v>737</v>
      </c>
      <c r="C89" s="106">
        <v>1707</v>
      </c>
      <c r="D89" s="106">
        <f>C89</f>
        <v>1707</v>
      </c>
      <c r="E89" s="117">
        <f t="shared" si="1"/>
        <v>0</v>
      </c>
      <c r="F89" s="106"/>
    </row>
    <row r="90" spans="1:16" ht="12">
      <c r="A90" s="392" t="s">
        <v>738</v>
      </c>
      <c r="B90" s="393" t="s">
        <v>739</v>
      </c>
      <c r="C90" s="101">
        <f>SUM(C91:C93)</f>
        <v>435</v>
      </c>
      <c r="D90" s="101">
        <f>SUM(D91:D93)</f>
        <v>435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740</v>
      </c>
      <c r="B91" s="393" t="s">
        <v>741</v>
      </c>
      <c r="C91" s="106">
        <v>34</v>
      </c>
      <c r="D91" s="106">
        <f>C91</f>
        <v>34</v>
      </c>
      <c r="E91" s="117">
        <f t="shared" si="1"/>
        <v>0</v>
      </c>
      <c r="F91" s="106"/>
    </row>
    <row r="92" spans="1:6" ht="12">
      <c r="A92" s="392" t="s">
        <v>648</v>
      </c>
      <c r="B92" s="393" t="s">
        <v>742</v>
      </c>
      <c r="C92" s="106">
        <v>128</v>
      </c>
      <c r="D92" s="106">
        <f>C92</f>
        <v>128</v>
      </c>
      <c r="E92" s="117">
        <f t="shared" si="1"/>
        <v>0</v>
      </c>
      <c r="F92" s="106"/>
    </row>
    <row r="93" spans="1:6" ht="12">
      <c r="A93" s="392" t="s">
        <v>652</v>
      </c>
      <c r="B93" s="393" t="s">
        <v>743</v>
      </c>
      <c r="C93" s="106">
        <v>273</v>
      </c>
      <c r="D93" s="106">
        <f>C93</f>
        <v>273</v>
      </c>
      <c r="E93" s="117">
        <f t="shared" si="1"/>
        <v>0</v>
      </c>
      <c r="F93" s="106"/>
    </row>
    <row r="94" spans="1:6" ht="12">
      <c r="A94" s="392" t="s">
        <v>744</v>
      </c>
      <c r="B94" s="393" t="s">
        <v>745</v>
      </c>
      <c r="C94" s="106">
        <v>344</v>
      </c>
      <c r="D94" s="106">
        <f>C94</f>
        <v>344</v>
      </c>
      <c r="E94" s="117">
        <f t="shared" si="1"/>
        <v>0</v>
      </c>
      <c r="F94" s="106"/>
    </row>
    <row r="95" spans="1:6" ht="12">
      <c r="A95" s="392" t="s">
        <v>746</v>
      </c>
      <c r="B95" s="393" t="s">
        <v>747</v>
      </c>
      <c r="C95" s="106">
        <v>19570</v>
      </c>
      <c r="D95" s="106">
        <f>C95</f>
        <v>19570</v>
      </c>
      <c r="E95" s="117">
        <f t="shared" si="1"/>
        <v>0</v>
      </c>
      <c r="F95" s="108"/>
    </row>
    <row r="96" spans="1:16" ht="12">
      <c r="A96" s="394" t="s">
        <v>748</v>
      </c>
      <c r="B96" s="403" t="s">
        <v>749</v>
      </c>
      <c r="C96" s="102">
        <f>C85+C80+C75+C71+C95</f>
        <v>107279</v>
      </c>
      <c r="D96" s="102">
        <f>D85+D80+D75+D71+D95</f>
        <v>107272</v>
      </c>
      <c r="E96" s="102">
        <f>E85+E80+E75+E71+E95</f>
        <v>7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750</v>
      </c>
      <c r="B97" s="391" t="s">
        <v>751</v>
      </c>
      <c r="C97" s="102">
        <f>C96+C68+C66</f>
        <v>195424</v>
      </c>
      <c r="D97" s="102">
        <f>D96+D68+D66</f>
        <v>107272</v>
      </c>
      <c r="E97" s="102">
        <f>E96+E68+E66</f>
        <v>88152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752</v>
      </c>
      <c r="B99" s="406"/>
      <c r="C99" s="111"/>
      <c r="D99" s="111"/>
      <c r="E99" s="111"/>
      <c r="F99" s="407" t="s">
        <v>511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454</v>
      </c>
      <c r="B100" s="391" t="s">
        <v>455</v>
      </c>
      <c r="C100" s="113" t="s">
        <v>753</v>
      </c>
      <c r="D100" s="113" t="s">
        <v>754</v>
      </c>
      <c r="E100" s="113" t="s">
        <v>755</v>
      </c>
      <c r="F100" s="113" t="s">
        <v>756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757</v>
      </c>
      <c r="B102" s="393" t="s">
        <v>758</v>
      </c>
      <c r="C102" s="106">
        <v>830</v>
      </c>
      <c r="D102" s="106">
        <v>8</v>
      </c>
      <c r="E102" s="106">
        <v>89</v>
      </c>
      <c r="F102" s="123">
        <f>C102+D102-E102</f>
        <v>749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759</v>
      </c>
      <c r="B103" s="393" t="s">
        <v>760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761</v>
      </c>
      <c r="B104" s="393" t="s">
        <v>762</v>
      </c>
      <c r="C104" s="106">
        <v>211</v>
      </c>
      <c r="D104" s="106">
        <v>0</v>
      </c>
      <c r="E104" s="106">
        <v>117</v>
      </c>
      <c r="F104" s="123">
        <f>C104+D104-E104</f>
        <v>94</v>
      </c>
    </row>
    <row r="105" spans="1:16" ht="12">
      <c r="A105" s="408" t="s">
        <v>763</v>
      </c>
      <c r="B105" s="391" t="s">
        <v>764</v>
      </c>
      <c r="C105" s="101">
        <f>SUM(C102:C104)</f>
        <v>1041</v>
      </c>
      <c r="D105" s="101">
        <f>SUM(D102:D104)</f>
        <v>8</v>
      </c>
      <c r="E105" s="101">
        <f>SUM(E102:E104)</f>
        <v>206</v>
      </c>
      <c r="F105" s="101">
        <f>SUM(F102:F104)</f>
        <v>843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765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5" t="s">
        <v>766</v>
      </c>
      <c r="B107" s="615"/>
      <c r="C107" s="615"/>
      <c r="D107" s="615"/>
      <c r="E107" s="615"/>
      <c r="F107" s="615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4" t="s">
        <v>905</v>
      </c>
      <c r="B109" s="614"/>
      <c r="C109" s="614" t="s">
        <v>849</v>
      </c>
      <c r="D109" s="614"/>
      <c r="E109" s="614"/>
      <c r="F109" s="614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13" t="s">
        <v>846</v>
      </c>
      <c r="D111" s="613"/>
      <c r="E111" s="613"/>
      <c r="F111" s="613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5" customWidth="1"/>
    <col min="2" max="2" width="9.125" style="520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768</v>
      </c>
      <c r="F2" s="414"/>
      <c r="G2" s="414"/>
      <c r="H2" s="412"/>
      <c r="I2" s="412"/>
    </row>
    <row r="3" spans="1:9" ht="12">
      <c r="A3" s="412"/>
      <c r="B3" s="413"/>
      <c r="C3" s="415" t="s">
        <v>769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379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496">
        <f>'справка №1-БАЛАНС'!H3</f>
        <v>121631219</v>
      </c>
    </row>
    <row r="5" spans="1:9" ht="15">
      <c r="A5" s="497" t="s">
        <v>4</v>
      </c>
      <c r="B5" s="622" t="str">
        <f>'справка №1-БАЛАНС'!E5</f>
        <v> към  31 март  2012 г.</v>
      </c>
      <c r="C5" s="622"/>
      <c r="D5" s="622"/>
      <c r="E5" s="622"/>
      <c r="F5" s="622"/>
      <c r="G5" s="625" t="s">
        <v>3</v>
      </c>
      <c r="H5" s="626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770</v>
      </c>
    </row>
    <row r="7" spans="1:9" s="516" customFormat="1" ht="12">
      <c r="A7" s="137" t="s">
        <v>454</v>
      </c>
      <c r="B7" s="77"/>
      <c r="C7" s="137" t="s">
        <v>771</v>
      </c>
      <c r="D7" s="138"/>
      <c r="E7" s="139"/>
      <c r="F7" s="140" t="s">
        <v>772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773</v>
      </c>
      <c r="D8" s="80" t="s">
        <v>774</v>
      </c>
      <c r="E8" s="80" t="s">
        <v>775</v>
      </c>
      <c r="F8" s="139" t="s">
        <v>776</v>
      </c>
      <c r="G8" s="141" t="s">
        <v>777</v>
      </c>
      <c r="H8" s="141"/>
      <c r="I8" s="141" t="s">
        <v>778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522</v>
      </c>
      <c r="H9" s="78" t="s">
        <v>523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779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780</v>
      </c>
      <c r="B12" s="88" t="s">
        <v>781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782</v>
      </c>
      <c r="B13" s="88" t="s">
        <v>783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582</v>
      </c>
      <c r="B14" s="88" t="s">
        <v>784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785</v>
      </c>
      <c r="B15" s="88" t="s">
        <v>786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551</v>
      </c>
      <c r="B17" s="90" t="s">
        <v>788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789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780</v>
      </c>
      <c r="B19" s="88" t="s">
        <v>790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791</v>
      </c>
      <c r="B20" s="88" t="s">
        <v>792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793</v>
      </c>
      <c r="B21" s="88" t="s">
        <v>794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795</v>
      </c>
      <c r="B22" s="88" t="s">
        <v>796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797</v>
      </c>
      <c r="B23" s="88" t="s">
        <v>798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799</v>
      </c>
      <c r="B24" s="88" t="s">
        <v>800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801</v>
      </c>
      <c r="B25" s="93" t="s">
        <v>802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568</v>
      </c>
      <c r="B26" s="90" t="s">
        <v>803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3" t="s">
        <v>804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856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910</v>
      </c>
      <c r="B30" s="624"/>
      <c r="C30" s="624"/>
      <c r="D30" s="455" t="s">
        <v>849</v>
      </c>
      <c r="E30" s="623"/>
      <c r="F30" s="623"/>
      <c r="G30" s="623"/>
      <c r="H30" s="416" t="s">
        <v>846</v>
      </c>
      <c r="I30" s="623"/>
      <c r="J30" s="623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12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12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12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12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12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12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12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12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12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12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12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12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12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12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12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12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12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12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12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12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12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12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12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12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12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12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12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12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12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12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12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12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12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12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12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12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12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12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12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12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12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12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12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12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12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12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12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12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12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12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12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12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12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12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12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12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12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12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12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12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12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12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12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12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12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12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12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12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12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12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12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12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12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12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12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12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12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12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12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12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12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12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52">
      <selection activeCell="E156" sqref="E156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805</v>
      </c>
      <c r="B2" s="142"/>
      <c r="C2" s="142"/>
      <c r="D2" s="142"/>
      <c r="E2" s="142"/>
      <c r="F2" s="142"/>
    </row>
    <row r="3" spans="1:6" ht="12.75" customHeight="1">
      <c r="A3" s="142" t="s">
        <v>806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379</v>
      </c>
      <c r="B5" s="628" t="str">
        <f>'справка №1-БАЛАНС'!E3</f>
        <v>ИНДУСТРИАЛЕН ХОЛДИНГ БЪЛГАРИЯ АД</v>
      </c>
      <c r="C5" s="628"/>
      <c r="D5" s="628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807</v>
      </c>
      <c r="B6" s="629" t="str">
        <f>'справка №1-БАЛАНС'!E5</f>
        <v> към  31 март  2012 г.</v>
      </c>
      <c r="C6" s="629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808</v>
      </c>
      <c r="B8" s="32" t="s">
        <v>7</v>
      </c>
      <c r="C8" s="33" t="s">
        <v>809</v>
      </c>
      <c r="D8" s="33" t="s">
        <v>810</v>
      </c>
      <c r="E8" s="33" t="s">
        <v>811</v>
      </c>
      <c r="F8" s="33" t="s">
        <v>812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813</v>
      </c>
      <c r="B10" s="35"/>
      <c r="C10" s="425"/>
      <c r="D10" s="425"/>
      <c r="E10" s="425"/>
      <c r="F10" s="425"/>
    </row>
    <row r="11" spans="1:6" ht="18" customHeight="1">
      <c r="A11" s="36" t="s">
        <v>814</v>
      </c>
      <c r="B11" s="37"/>
      <c r="C11" s="425"/>
      <c r="D11" s="425"/>
      <c r="E11" s="425"/>
      <c r="F11" s="425"/>
    </row>
    <row r="12" spans="1:6" ht="14.25" customHeight="1">
      <c r="A12" s="36" t="s">
        <v>850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860</v>
      </c>
      <c r="B13" s="37"/>
      <c r="C13" s="437">
        <v>45406</v>
      </c>
      <c r="D13" s="567">
        <v>100</v>
      </c>
      <c r="E13" s="437"/>
      <c r="F13" s="439">
        <f aca="true" t="shared" si="0" ref="F13:F28">C13-E13</f>
        <v>45406</v>
      </c>
    </row>
    <row r="14" spans="1:6" ht="12.75">
      <c r="A14" s="36" t="s">
        <v>861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862</v>
      </c>
      <c r="B15" s="37"/>
      <c r="C15" s="437">
        <v>823</v>
      </c>
      <c r="D15" s="568">
        <v>97.86</v>
      </c>
      <c r="E15" s="437"/>
      <c r="F15" s="439">
        <f t="shared" si="0"/>
        <v>823</v>
      </c>
    </row>
    <row r="16" spans="1:6" ht="12.75">
      <c r="A16" s="36" t="s">
        <v>863</v>
      </c>
      <c r="B16" s="37"/>
      <c r="C16" s="437">
        <v>400</v>
      </c>
      <c r="D16" s="437">
        <v>61</v>
      </c>
      <c r="E16" s="437"/>
      <c r="F16" s="439">
        <f t="shared" si="0"/>
        <v>400</v>
      </c>
    </row>
    <row r="17" spans="1:6" ht="12.75">
      <c r="A17" s="36" t="s">
        <v>851</v>
      </c>
      <c r="B17" s="37"/>
      <c r="C17" s="437">
        <v>26815</v>
      </c>
      <c r="D17" s="568">
        <v>100</v>
      </c>
      <c r="E17" s="437"/>
      <c r="F17" s="439">
        <f t="shared" si="0"/>
        <v>26815</v>
      </c>
    </row>
    <row r="18" spans="1:6" ht="12.75">
      <c r="A18" s="36" t="s">
        <v>896</v>
      </c>
      <c r="B18" s="37"/>
      <c r="C18" s="437">
        <v>1467</v>
      </c>
      <c r="D18" s="568">
        <v>95.98</v>
      </c>
      <c r="E18" s="437">
        <v>0</v>
      </c>
      <c r="F18" s="439">
        <f t="shared" si="0"/>
        <v>1467</v>
      </c>
    </row>
    <row r="19" spans="1:6" ht="12.75">
      <c r="A19" s="36" t="s">
        <v>897</v>
      </c>
      <c r="B19" s="37"/>
      <c r="C19" s="437">
        <v>1267</v>
      </c>
      <c r="D19" s="567">
        <v>80.81</v>
      </c>
      <c r="E19" s="437">
        <f>C19</f>
        <v>1267</v>
      </c>
      <c r="F19" s="439">
        <f t="shared" si="0"/>
        <v>0</v>
      </c>
    </row>
    <row r="20" spans="1:6" ht="17.25" customHeight="1">
      <c r="A20" s="36" t="s">
        <v>898</v>
      </c>
      <c r="B20" s="37"/>
      <c r="C20" s="437">
        <v>2936</v>
      </c>
      <c r="D20" s="437">
        <v>99.999</v>
      </c>
      <c r="E20" s="437"/>
      <c r="F20" s="439">
        <f t="shared" si="0"/>
        <v>2936</v>
      </c>
    </row>
    <row r="21" spans="1:6" ht="12.75">
      <c r="A21" s="36" t="s">
        <v>899</v>
      </c>
      <c r="B21" s="37"/>
      <c r="C21" s="437">
        <v>1915</v>
      </c>
      <c r="D21" s="568">
        <v>80.78</v>
      </c>
      <c r="E21" s="437">
        <f>C21</f>
        <v>1915</v>
      </c>
      <c r="F21" s="439">
        <f t="shared" si="0"/>
        <v>0</v>
      </c>
    </row>
    <row r="22" spans="1:6" ht="12.75">
      <c r="A22" s="36" t="s">
        <v>900</v>
      </c>
      <c r="B22" s="37"/>
      <c r="C22" s="437">
        <v>2000</v>
      </c>
      <c r="D22" s="437">
        <v>100</v>
      </c>
      <c r="E22" s="437"/>
      <c r="F22" s="439">
        <f t="shared" si="0"/>
        <v>2000</v>
      </c>
    </row>
    <row r="23" spans="1:6" ht="12.75">
      <c r="A23" s="36" t="s">
        <v>901</v>
      </c>
      <c r="B23" s="37"/>
      <c r="C23" s="437">
        <v>1731</v>
      </c>
      <c r="D23" s="568">
        <v>93.57</v>
      </c>
      <c r="E23" s="437">
        <v>0</v>
      </c>
      <c r="F23" s="439">
        <f t="shared" si="0"/>
        <v>1731</v>
      </c>
    </row>
    <row r="24" spans="1:6" ht="12" customHeight="1">
      <c r="A24" s="36" t="s">
        <v>902</v>
      </c>
      <c r="B24" s="37"/>
      <c r="C24" s="437">
        <v>25591</v>
      </c>
      <c r="D24" s="568">
        <v>61.5</v>
      </c>
      <c r="E24" s="437"/>
      <c r="F24" s="439">
        <f t="shared" si="0"/>
        <v>25591</v>
      </c>
    </row>
    <row r="25" spans="1:6" ht="12.75">
      <c r="A25" s="36" t="s">
        <v>903</v>
      </c>
      <c r="B25" s="37"/>
      <c r="C25" s="437">
        <v>1267</v>
      </c>
      <c r="D25" s="568">
        <v>61</v>
      </c>
      <c r="E25" s="437"/>
      <c r="F25" s="439">
        <f t="shared" si="0"/>
        <v>1267</v>
      </c>
    </row>
    <row r="26" spans="1:6" ht="12.75">
      <c r="A26" s="36" t="s">
        <v>904</v>
      </c>
      <c r="B26" s="37"/>
      <c r="C26" s="437">
        <v>200</v>
      </c>
      <c r="D26" s="568">
        <v>100</v>
      </c>
      <c r="E26" s="437"/>
      <c r="F26" s="439">
        <f t="shared" si="0"/>
        <v>200</v>
      </c>
    </row>
    <row r="27" spans="1:6" ht="12.75">
      <c r="A27" s="36" t="s">
        <v>867</v>
      </c>
      <c r="B27" s="37"/>
      <c r="C27" s="437">
        <v>36525</v>
      </c>
      <c r="D27" s="568">
        <v>61.5</v>
      </c>
      <c r="E27" s="437"/>
      <c r="F27" s="439">
        <f t="shared" si="0"/>
        <v>36525</v>
      </c>
    </row>
    <row r="28" spans="1:6" ht="12.75">
      <c r="A28" s="36" t="s">
        <v>887</v>
      </c>
      <c r="B28" s="37"/>
      <c r="C28" s="437">
        <v>2300</v>
      </c>
      <c r="D28" s="568">
        <v>1</v>
      </c>
      <c r="E28" s="437"/>
      <c r="F28" s="439">
        <f t="shared" si="0"/>
        <v>2300</v>
      </c>
    </row>
    <row r="29" spans="1:16" ht="11.25" customHeight="1">
      <c r="A29" s="38" t="s">
        <v>551</v>
      </c>
      <c r="B29" s="39" t="s">
        <v>815</v>
      </c>
      <c r="C29" s="425">
        <f>SUM(C12:C28)</f>
        <v>163301</v>
      </c>
      <c r="D29" s="425"/>
      <c r="E29" s="425">
        <f>SUM(E12:E25)</f>
        <v>3182</v>
      </c>
      <c r="F29" s="438">
        <f>SUM(F12:F28)</f>
        <v>160119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6" ht="16.5" customHeight="1">
      <c r="A30" s="36" t="s">
        <v>816</v>
      </c>
      <c r="B30" s="40"/>
      <c r="C30" s="425"/>
      <c r="D30" s="425"/>
      <c r="E30" s="425"/>
      <c r="F30" s="438"/>
    </row>
    <row r="31" spans="1:6" ht="12.75">
      <c r="A31" s="36"/>
      <c r="B31" s="40"/>
      <c r="C31" s="437"/>
      <c r="D31" s="437">
        <f>+I12</f>
        <v>0</v>
      </c>
      <c r="E31" s="437"/>
      <c r="F31" s="439">
        <f>C31-E31</f>
        <v>0</v>
      </c>
    </row>
    <row r="32" spans="1:6" ht="12.75" hidden="1">
      <c r="A32" s="36"/>
      <c r="B32" s="40"/>
      <c r="C32" s="437"/>
      <c r="D32" s="437"/>
      <c r="E32" s="437"/>
      <c r="F32" s="439">
        <f aca="true" t="shared" si="1" ref="F32:F45">C32-E32</f>
        <v>0</v>
      </c>
    </row>
    <row r="33" spans="1:6" ht="12.75" hidden="1">
      <c r="A33" s="36"/>
      <c r="B33" s="40"/>
      <c r="C33" s="437"/>
      <c r="D33" s="437"/>
      <c r="E33" s="437"/>
      <c r="F33" s="439">
        <f t="shared" si="1"/>
        <v>0</v>
      </c>
    </row>
    <row r="34" spans="1:6" ht="12.75" hidden="1">
      <c r="A34" s="36"/>
      <c r="B34" s="40"/>
      <c r="C34" s="437"/>
      <c r="D34" s="437"/>
      <c r="E34" s="437"/>
      <c r="F34" s="439">
        <f t="shared" si="1"/>
        <v>0</v>
      </c>
    </row>
    <row r="35" spans="1:6" ht="12.75" hidden="1">
      <c r="A35" s="36"/>
      <c r="B35" s="37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.75" hidden="1">
      <c r="A43" s="36"/>
      <c r="B43" s="37"/>
      <c r="C43" s="437"/>
      <c r="D43" s="437"/>
      <c r="E43" s="437"/>
      <c r="F43" s="439">
        <f t="shared" si="1"/>
        <v>0</v>
      </c>
    </row>
    <row r="44" spans="1:6" ht="12" customHeight="1" hidden="1">
      <c r="A44" s="36"/>
      <c r="B44" s="37"/>
      <c r="C44" s="437"/>
      <c r="D44" s="437"/>
      <c r="E44" s="437"/>
      <c r="F44" s="439">
        <f t="shared" si="1"/>
        <v>0</v>
      </c>
    </row>
    <row r="45" spans="1:6" ht="12.75" hidden="1">
      <c r="A45" s="36"/>
      <c r="B45" s="37"/>
      <c r="C45" s="437"/>
      <c r="D45" s="437"/>
      <c r="E45" s="437"/>
      <c r="F45" s="439">
        <f t="shared" si="1"/>
        <v>0</v>
      </c>
    </row>
    <row r="46" spans="1:16" ht="15" customHeight="1">
      <c r="A46" s="38" t="s">
        <v>568</v>
      </c>
      <c r="B46" s="39" t="s">
        <v>817</v>
      </c>
      <c r="C46" s="425">
        <f>SUM(C31:C45)</f>
        <v>0</v>
      </c>
      <c r="D46" s="425"/>
      <c r="E46" s="425">
        <f>SUM(E31:E45)</f>
        <v>0</v>
      </c>
      <c r="F46" s="438">
        <f>SUM(F31:F45)</f>
        <v>0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6" ht="12.75" customHeight="1">
      <c r="A47" s="36" t="s">
        <v>818</v>
      </c>
      <c r="B47" s="40"/>
      <c r="C47" s="425"/>
      <c r="D47" s="425"/>
      <c r="E47" s="425"/>
      <c r="F47" s="438"/>
    </row>
    <row r="48" spans="1:6" ht="12.75">
      <c r="A48" s="36" t="s">
        <v>852</v>
      </c>
      <c r="B48" s="40"/>
      <c r="C48" s="437">
        <v>12871</v>
      </c>
      <c r="D48" s="568">
        <v>48.45</v>
      </c>
      <c r="E48" s="437">
        <v>0</v>
      </c>
      <c r="F48" s="439">
        <v>11386</v>
      </c>
    </row>
    <row r="49" spans="1:6" ht="12.75">
      <c r="A49" s="36" t="s">
        <v>864</v>
      </c>
      <c r="B49" s="40"/>
      <c r="C49" s="437">
        <v>3081</v>
      </c>
      <c r="D49" s="568">
        <v>50</v>
      </c>
      <c r="E49" s="437"/>
      <c r="F49" s="439">
        <f>C49-E49</f>
        <v>3081</v>
      </c>
    </row>
    <row r="50" spans="1:6" ht="12.75">
      <c r="A50" s="36" t="s">
        <v>858</v>
      </c>
      <c r="B50" s="40"/>
      <c r="C50" s="437">
        <v>1885</v>
      </c>
      <c r="D50" s="437">
        <v>30</v>
      </c>
      <c r="E50" s="437"/>
      <c r="F50" s="439">
        <f aca="true" t="shared" si="2" ref="F50:F61">C50-E50</f>
        <v>1885</v>
      </c>
    </row>
    <row r="51" spans="1:6" ht="12.75">
      <c r="A51" s="36" t="s">
        <v>886</v>
      </c>
      <c r="B51" s="37"/>
      <c r="C51" s="437">
        <v>0</v>
      </c>
      <c r="D51" s="568">
        <v>0</v>
      </c>
      <c r="E51" s="437"/>
      <c r="F51" s="439">
        <f t="shared" si="2"/>
        <v>0</v>
      </c>
    </row>
    <row r="52" spans="1:6" ht="0.75" customHeight="1">
      <c r="A52" s="36"/>
      <c r="B52" s="37"/>
      <c r="C52" s="437"/>
      <c r="D52" s="437"/>
      <c r="E52" s="437"/>
      <c r="F52" s="439">
        <f t="shared" si="2"/>
        <v>0</v>
      </c>
    </row>
    <row r="53" spans="1:6" ht="12.75" hidden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>
      <c r="A55" s="36"/>
      <c r="B55" s="37"/>
      <c r="C55" s="437"/>
      <c r="D55" s="437"/>
      <c r="E55" s="437"/>
      <c r="F55" s="439">
        <f t="shared" si="2"/>
        <v>0</v>
      </c>
    </row>
    <row r="56" spans="1:6" ht="12.75" hidden="1">
      <c r="A56" s="36"/>
      <c r="B56" s="37"/>
      <c r="C56" s="437"/>
      <c r="D56" s="437"/>
      <c r="E56" s="437"/>
      <c r="F56" s="439">
        <f t="shared" si="2"/>
        <v>0</v>
      </c>
    </row>
    <row r="57" spans="1:6" ht="12.75" hidden="1">
      <c r="A57" s="36"/>
      <c r="B57" s="37"/>
      <c r="C57" s="437"/>
      <c r="D57" s="437"/>
      <c r="E57" s="437"/>
      <c r="F57" s="439">
        <f t="shared" si="2"/>
        <v>0</v>
      </c>
    </row>
    <row r="58" spans="1:6" ht="12.75" hidden="1">
      <c r="A58" s="36"/>
      <c r="B58" s="37"/>
      <c r="C58" s="437"/>
      <c r="D58" s="437"/>
      <c r="E58" s="437"/>
      <c r="F58" s="439">
        <f t="shared" si="2"/>
        <v>0</v>
      </c>
    </row>
    <row r="59" spans="1:6" ht="12.75" hidden="1">
      <c r="A59" s="36"/>
      <c r="B59" s="37"/>
      <c r="C59" s="437"/>
      <c r="D59" s="437"/>
      <c r="E59" s="437"/>
      <c r="F59" s="439">
        <f t="shared" si="2"/>
        <v>0</v>
      </c>
    </row>
    <row r="60" spans="1:6" ht="12" customHeight="1" hidden="1">
      <c r="A60" s="36"/>
      <c r="B60" s="37"/>
      <c r="C60" s="437"/>
      <c r="D60" s="437"/>
      <c r="E60" s="437"/>
      <c r="F60" s="439">
        <f t="shared" si="2"/>
        <v>0</v>
      </c>
    </row>
    <row r="61" spans="1:6" ht="12.75" hidden="1">
      <c r="A61" s="36"/>
      <c r="B61" s="37"/>
      <c r="C61" s="437"/>
      <c r="D61" s="437"/>
      <c r="E61" s="437"/>
      <c r="F61" s="439">
        <f t="shared" si="2"/>
        <v>0</v>
      </c>
    </row>
    <row r="62" spans="1:16" ht="12" customHeight="1">
      <c r="A62" s="38" t="s">
        <v>587</v>
      </c>
      <c r="B62" s="39" t="s">
        <v>819</v>
      </c>
      <c r="C62" s="425">
        <f>SUM(C48:C61)</f>
        <v>17837</v>
      </c>
      <c r="D62" s="425"/>
      <c r="E62" s="425">
        <f>SUM(E48:E61)</f>
        <v>0</v>
      </c>
      <c r="F62" s="438">
        <f>SUM(F48:F61)</f>
        <v>16352</v>
      </c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6" ht="18.75" customHeight="1">
      <c r="A63" s="36" t="s">
        <v>820</v>
      </c>
      <c r="B63" s="40"/>
      <c r="C63" s="425"/>
      <c r="D63" s="425"/>
      <c r="E63" s="425"/>
      <c r="F63" s="438"/>
    </row>
    <row r="64" spans="1:6" ht="16.5" customHeight="1">
      <c r="A64" s="36" t="s">
        <v>865</v>
      </c>
      <c r="B64" s="40"/>
      <c r="C64" s="437"/>
      <c r="D64" s="568"/>
      <c r="E64" s="437"/>
      <c r="F64" s="439">
        <f>C64-E64</f>
        <v>0</v>
      </c>
    </row>
    <row r="65" spans="1:6" ht="16.5" customHeight="1">
      <c r="A65" s="36" t="s">
        <v>866</v>
      </c>
      <c r="B65" s="37"/>
      <c r="C65" s="437">
        <v>4</v>
      </c>
      <c r="D65" s="568">
        <v>0.05</v>
      </c>
      <c r="E65" s="437"/>
      <c r="F65" s="439">
        <f>C65-E65</f>
        <v>4</v>
      </c>
    </row>
    <row r="66" spans="1:6" ht="16.5" customHeight="1">
      <c r="A66" s="36" t="s">
        <v>868</v>
      </c>
      <c r="B66" s="37"/>
      <c r="C66" s="437">
        <v>1</v>
      </c>
      <c r="D66" s="437"/>
      <c r="E66" s="437"/>
      <c r="F66" s="439">
        <f aca="true" t="shared" si="3" ref="F66:F75">C66-E66</f>
        <v>1</v>
      </c>
    </row>
    <row r="67" spans="1:6" ht="7.5" customHeight="1" hidden="1">
      <c r="A67" s="36"/>
      <c r="B67" s="37"/>
      <c r="C67" s="437"/>
      <c r="D67" s="437"/>
      <c r="E67" s="437"/>
      <c r="F67" s="439">
        <f t="shared" si="3"/>
        <v>0</v>
      </c>
    </row>
    <row r="68" spans="1:6" ht="11.2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9.75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11.25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10.5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6" ht="9.75" customHeight="1" hidden="1">
      <c r="A72" s="36"/>
      <c r="B72" s="37"/>
      <c r="C72" s="437"/>
      <c r="D72" s="437"/>
      <c r="E72" s="437"/>
      <c r="F72" s="439">
        <f t="shared" si="3"/>
        <v>0</v>
      </c>
    </row>
    <row r="73" spans="1:6" ht="9" customHeight="1" hidden="1">
      <c r="A73" s="36"/>
      <c r="B73" s="37"/>
      <c r="C73" s="437"/>
      <c r="D73" s="437"/>
      <c r="E73" s="437"/>
      <c r="F73" s="439">
        <f t="shared" si="3"/>
        <v>0</v>
      </c>
    </row>
    <row r="74" spans="1:6" ht="7.5" customHeight="1" hidden="1">
      <c r="A74" s="36"/>
      <c r="B74" s="37"/>
      <c r="C74" s="437"/>
      <c r="D74" s="437"/>
      <c r="E74" s="437"/>
      <c r="F74" s="439">
        <f t="shared" si="3"/>
        <v>0</v>
      </c>
    </row>
    <row r="75" spans="1:6" ht="12" customHeight="1" hidden="1">
      <c r="A75" s="36"/>
      <c r="B75" s="37"/>
      <c r="C75" s="437"/>
      <c r="D75" s="437"/>
      <c r="E75" s="437"/>
      <c r="F75" s="439">
        <f t="shared" si="3"/>
        <v>0</v>
      </c>
    </row>
    <row r="76" spans="1:16" ht="14.25" customHeight="1">
      <c r="A76" s="38" t="s">
        <v>821</v>
      </c>
      <c r="B76" s="39" t="s">
        <v>822</v>
      </c>
      <c r="C76" s="425">
        <f>SUM(C64:C75)</f>
        <v>5</v>
      </c>
      <c r="D76" s="425"/>
      <c r="E76" s="425">
        <f>SUM(E64:E75)</f>
        <v>0</v>
      </c>
      <c r="F76" s="438">
        <f>SUM(F64:F75)</f>
        <v>5</v>
      </c>
      <c r="G76" s="512"/>
      <c r="H76" s="512"/>
      <c r="I76" s="512"/>
      <c r="J76" s="512"/>
      <c r="K76" s="512"/>
      <c r="L76" s="512"/>
      <c r="M76" s="512"/>
      <c r="N76" s="512"/>
      <c r="O76" s="512"/>
      <c r="P76" s="512"/>
    </row>
    <row r="77" spans="1:16" ht="20.25" customHeight="1">
      <c r="A77" s="41" t="s">
        <v>823</v>
      </c>
      <c r="B77" s="39" t="s">
        <v>824</v>
      </c>
      <c r="C77" s="425">
        <f>C76+C62+C46+C29</f>
        <v>181143</v>
      </c>
      <c r="D77" s="425"/>
      <c r="E77" s="425">
        <f>E76+E62+E46+E29</f>
        <v>3182</v>
      </c>
      <c r="F77" s="438">
        <f>F76+F62+F46+F29</f>
        <v>176476</v>
      </c>
      <c r="G77" s="512"/>
      <c r="H77" s="512"/>
      <c r="I77" s="512"/>
      <c r="J77" s="512"/>
      <c r="K77" s="512"/>
      <c r="L77" s="512"/>
      <c r="M77" s="512"/>
      <c r="N77" s="512"/>
      <c r="O77" s="512"/>
      <c r="P77" s="512"/>
    </row>
    <row r="78" spans="1:6" ht="15" customHeight="1">
      <c r="A78" s="34" t="s">
        <v>825</v>
      </c>
      <c r="B78" s="39"/>
      <c r="C78" s="425"/>
      <c r="D78" s="425"/>
      <c r="E78" s="425"/>
      <c r="F78" s="438"/>
    </row>
    <row r="79" spans="1:8" ht="14.25" customHeight="1">
      <c r="A79" s="36" t="s">
        <v>814</v>
      </c>
      <c r="B79" s="40"/>
      <c r="C79" s="425"/>
      <c r="D79" s="425"/>
      <c r="E79" s="425"/>
      <c r="F79" s="438"/>
      <c r="H79" s="505" t="s">
        <v>882</v>
      </c>
    </row>
    <row r="80" spans="1:6" ht="25.5">
      <c r="A80" s="36" t="s">
        <v>853</v>
      </c>
      <c r="B80" s="40"/>
      <c r="C80" s="437">
        <v>130</v>
      </c>
      <c r="D80" s="437">
        <v>100</v>
      </c>
      <c r="E80" s="437"/>
      <c r="F80" s="439">
        <f>C80-E80</f>
        <v>130</v>
      </c>
    </row>
    <row r="81" spans="1:6" ht="12.75">
      <c r="A81" s="36" t="s">
        <v>877</v>
      </c>
      <c r="B81" s="40"/>
      <c r="C81" s="437">
        <v>17</v>
      </c>
      <c r="D81" s="437">
        <v>100</v>
      </c>
      <c r="E81" s="437"/>
      <c r="F81" s="439">
        <v>17</v>
      </c>
    </row>
    <row r="82" spans="1:6" ht="12.75">
      <c r="A82" s="36" t="s">
        <v>871</v>
      </c>
      <c r="B82" s="40"/>
      <c r="C82" s="437">
        <v>2</v>
      </c>
      <c r="D82" s="437">
        <v>100</v>
      </c>
      <c r="E82" s="437"/>
      <c r="F82" s="439">
        <v>2</v>
      </c>
    </row>
    <row r="83" spans="1:6" ht="12.75">
      <c r="A83" s="36" t="s">
        <v>875</v>
      </c>
      <c r="B83" s="40"/>
      <c r="C83" s="437">
        <v>195.5</v>
      </c>
      <c r="D83" s="437">
        <v>100</v>
      </c>
      <c r="E83" s="437"/>
      <c r="F83" s="439">
        <v>195.5</v>
      </c>
    </row>
    <row r="84" spans="1:6" ht="12.75">
      <c r="A84" s="36" t="s">
        <v>876</v>
      </c>
      <c r="B84" s="40"/>
      <c r="C84" s="437">
        <v>195.5</v>
      </c>
      <c r="D84" s="437">
        <v>100</v>
      </c>
      <c r="E84" s="437"/>
      <c r="F84" s="439">
        <v>195.5</v>
      </c>
    </row>
    <row r="85" spans="1:6" ht="12.75">
      <c r="A85" s="36" t="s">
        <v>888</v>
      </c>
      <c r="B85" s="40"/>
      <c r="C85" s="437">
        <v>1</v>
      </c>
      <c r="D85" s="437">
        <v>100</v>
      </c>
      <c r="E85" s="437"/>
      <c r="F85" s="439">
        <v>1</v>
      </c>
    </row>
    <row r="86" spans="1:6" ht="12.75">
      <c r="A86" s="36" t="s">
        <v>889</v>
      </c>
      <c r="B86" s="40"/>
      <c r="C86" s="437">
        <v>2</v>
      </c>
      <c r="D86" s="437">
        <v>100</v>
      </c>
      <c r="E86" s="437"/>
      <c r="F86" s="439">
        <v>2</v>
      </c>
    </row>
    <row r="87" spans="1:6" ht="12.75">
      <c r="A87" s="36" t="s">
        <v>878</v>
      </c>
      <c r="B87" s="40"/>
      <c r="C87" s="437">
        <v>17</v>
      </c>
      <c r="D87" s="437">
        <v>100</v>
      </c>
      <c r="E87" s="437"/>
      <c r="F87" s="439">
        <f aca="true" t="shared" si="4" ref="F87:F100">C87-E87</f>
        <v>17</v>
      </c>
    </row>
    <row r="88" spans="1:6" ht="0.75" customHeight="1">
      <c r="A88" s="36" t="s">
        <v>536</v>
      </c>
      <c r="B88" s="40"/>
      <c r="C88" s="437"/>
      <c r="D88" s="437"/>
      <c r="E88" s="437"/>
      <c r="F88" s="439">
        <f t="shared" si="4"/>
        <v>0</v>
      </c>
    </row>
    <row r="89" spans="1:6" ht="12.75" hidden="1">
      <c r="A89" s="36" t="s">
        <v>539</v>
      </c>
      <c r="B89" s="40"/>
      <c r="C89" s="437"/>
      <c r="D89" s="437"/>
      <c r="E89" s="437"/>
      <c r="F89" s="439">
        <f t="shared" si="4"/>
        <v>0</v>
      </c>
    </row>
    <row r="90" spans="1:6" ht="12.75" hidden="1">
      <c r="A90" s="36">
        <v>5</v>
      </c>
      <c r="B90" s="37"/>
      <c r="C90" s="437"/>
      <c r="D90" s="437"/>
      <c r="E90" s="437"/>
      <c r="F90" s="439">
        <f t="shared" si="4"/>
        <v>0</v>
      </c>
    </row>
    <row r="91" spans="1:6" ht="12.75" hidden="1">
      <c r="A91" s="36">
        <v>6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7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8</v>
      </c>
      <c r="B93" s="37"/>
      <c r="C93" s="437"/>
      <c r="D93" s="437"/>
      <c r="E93" s="437"/>
      <c r="F93" s="439">
        <f t="shared" si="4"/>
        <v>0</v>
      </c>
    </row>
    <row r="94" spans="1:6" ht="12" customHeight="1" hidden="1">
      <c r="A94" s="36">
        <v>9</v>
      </c>
      <c r="B94" s="37"/>
      <c r="C94" s="437"/>
      <c r="D94" s="437"/>
      <c r="E94" s="437"/>
      <c r="F94" s="439">
        <f t="shared" si="4"/>
        <v>0</v>
      </c>
    </row>
    <row r="95" spans="1:6" ht="12.75" hidden="1">
      <c r="A95" s="36">
        <v>10</v>
      </c>
      <c r="B95" s="37"/>
      <c r="C95" s="437"/>
      <c r="D95" s="437"/>
      <c r="E95" s="437"/>
      <c r="F95" s="439">
        <f t="shared" si="4"/>
        <v>0</v>
      </c>
    </row>
    <row r="96" spans="1:6" ht="12.75" hidden="1">
      <c r="A96" s="36">
        <v>11</v>
      </c>
      <c r="B96" s="37"/>
      <c r="C96" s="437"/>
      <c r="D96" s="437"/>
      <c r="E96" s="437"/>
      <c r="F96" s="439">
        <f t="shared" si="4"/>
        <v>0</v>
      </c>
    </row>
    <row r="97" spans="1:6" ht="12.75" hidden="1">
      <c r="A97" s="36">
        <v>12</v>
      </c>
      <c r="B97" s="37"/>
      <c r="C97" s="437"/>
      <c r="D97" s="437"/>
      <c r="E97" s="437"/>
      <c r="F97" s="439">
        <f t="shared" si="4"/>
        <v>0</v>
      </c>
    </row>
    <row r="98" spans="1:6" ht="12.75" hidden="1">
      <c r="A98" s="36">
        <v>13</v>
      </c>
      <c r="B98" s="37"/>
      <c r="C98" s="437"/>
      <c r="D98" s="437"/>
      <c r="E98" s="437"/>
      <c r="F98" s="439">
        <f t="shared" si="4"/>
        <v>0</v>
      </c>
    </row>
    <row r="99" spans="1:6" ht="12" customHeight="1" hidden="1">
      <c r="A99" s="36">
        <v>14</v>
      </c>
      <c r="B99" s="37"/>
      <c r="C99" s="437"/>
      <c r="D99" s="437"/>
      <c r="E99" s="437"/>
      <c r="F99" s="439">
        <f t="shared" si="4"/>
        <v>0</v>
      </c>
    </row>
    <row r="100" spans="1:6" ht="12.75" hidden="1">
      <c r="A100" s="36">
        <v>15</v>
      </c>
      <c r="B100" s="37"/>
      <c r="C100" s="437"/>
      <c r="D100" s="437"/>
      <c r="E100" s="437"/>
      <c r="F100" s="439">
        <f t="shared" si="4"/>
        <v>0</v>
      </c>
    </row>
    <row r="101" spans="1:16" ht="15" customHeight="1">
      <c r="A101" s="38" t="s">
        <v>551</v>
      </c>
      <c r="B101" s="39" t="s">
        <v>826</v>
      </c>
      <c r="C101" s="425">
        <f>SUM(C80:C100)</f>
        <v>560</v>
      </c>
      <c r="D101" s="425"/>
      <c r="E101" s="425">
        <f>SUM(E80:E100)</f>
        <v>0</v>
      </c>
      <c r="F101" s="438">
        <f>SUM(F80:F100)</f>
        <v>560</v>
      </c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</row>
    <row r="102" spans="1:6" ht="15.75" customHeight="1">
      <c r="A102" s="36" t="s">
        <v>816</v>
      </c>
      <c r="B102" s="40"/>
      <c r="C102" s="425"/>
      <c r="D102" s="425"/>
      <c r="E102" s="425"/>
      <c r="F102" s="438"/>
    </row>
    <row r="103" spans="1:6" ht="12.75">
      <c r="A103" s="36"/>
      <c r="B103" s="40"/>
      <c r="C103" s="437"/>
      <c r="D103" s="437"/>
      <c r="E103" s="437"/>
      <c r="F103" s="439">
        <f>C103-E103</f>
        <v>0</v>
      </c>
    </row>
    <row r="104" spans="1:6" ht="0.75" customHeight="1">
      <c r="A104" s="36"/>
      <c r="B104" s="40"/>
      <c r="C104" s="437"/>
      <c r="D104" s="437"/>
      <c r="E104" s="437"/>
      <c r="F104" s="439">
        <f aca="true" t="shared" si="5" ref="F104:F117">C104-E104</f>
        <v>0</v>
      </c>
    </row>
    <row r="105" spans="1:6" ht="12.75" hidden="1">
      <c r="A105" s="36"/>
      <c r="B105" s="40"/>
      <c r="C105" s="437"/>
      <c r="D105" s="437"/>
      <c r="E105" s="437"/>
      <c r="F105" s="439">
        <f t="shared" si="5"/>
        <v>0</v>
      </c>
    </row>
    <row r="106" spans="1:6" ht="12.75" hidden="1">
      <c r="A106" s="36"/>
      <c r="B106" s="40"/>
      <c r="C106" s="437"/>
      <c r="D106" s="437"/>
      <c r="E106" s="437"/>
      <c r="F106" s="439">
        <f t="shared" si="5"/>
        <v>0</v>
      </c>
    </row>
    <row r="107" spans="1:6" ht="12.75" hidden="1">
      <c r="A107" s="36"/>
      <c r="B107" s="37"/>
      <c r="C107" s="437"/>
      <c r="D107" s="437"/>
      <c r="E107" s="437"/>
      <c r="F107" s="439">
        <f t="shared" si="5"/>
        <v>0</v>
      </c>
    </row>
    <row r="108" spans="1:6" ht="12.75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" customHeight="1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.75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.75" hidden="1">
      <c r="A113" s="36"/>
      <c r="B113" s="37"/>
      <c r="C113" s="437"/>
      <c r="D113" s="437"/>
      <c r="E113" s="437"/>
      <c r="F113" s="439">
        <f t="shared" si="5"/>
        <v>0</v>
      </c>
    </row>
    <row r="114" spans="1:6" ht="12.75" hidden="1">
      <c r="A114" s="36"/>
      <c r="B114" s="37"/>
      <c r="C114" s="437"/>
      <c r="D114" s="437"/>
      <c r="E114" s="437"/>
      <c r="F114" s="439">
        <f t="shared" si="5"/>
        <v>0</v>
      </c>
    </row>
    <row r="115" spans="1:6" ht="12.75" hidden="1">
      <c r="A115" s="36"/>
      <c r="B115" s="37"/>
      <c r="C115" s="437"/>
      <c r="D115" s="437"/>
      <c r="E115" s="437"/>
      <c r="F115" s="439">
        <f t="shared" si="5"/>
        <v>0</v>
      </c>
    </row>
    <row r="116" spans="1:6" ht="12" customHeight="1" hidden="1">
      <c r="A116" s="36"/>
      <c r="B116" s="37"/>
      <c r="C116" s="437"/>
      <c r="D116" s="437"/>
      <c r="E116" s="437"/>
      <c r="F116" s="439">
        <f t="shared" si="5"/>
        <v>0</v>
      </c>
    </row>
    <row r="117" spans="1:6" ht="12.75" hidden="1">
      <c r="A117" s="36"/>
      <c r="B117" s="37"/>
      <c r="C117" s="437"/>
      <c r="D117" s="437"/>
      <c r="E117" s="437"/>
      <c r="F117" s="439">
        <f t="shared" si="5"/>
        <v>0</v>
      </c>
    </row>
    <row r="118" spans="1:16" ht="11.25" customHeight="1">
      <c r="A118" s="38" t="s">
        <v>568</v>
      </c>
      <c r="B118" s="39" t="s">
        <v>827</v>
      </c>
      <c r="C118" s="425">
        <f>SUM(C103:C117)</f>
        <v>0</v>
      </c>
      <c r="D118" s="425"/>
      <c r="E118" s="425">
        <f>SUM(E103:E117)</f>
        <v>0</v>
      </c>
      <c r="F118" s="438">
        <f>SUM(F103:F117)</f>
        <v>0</v>
      </c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</row>
    <row r="119" spans="1:6" ht="15" customHeight="1">
      <c r="A119" s="36" t="s">
        <v>818</v>
      </c>
      <c r="B119" s="40"/>
      <c r="C119" s="425"/>
      <c r="D119" s="425"/>
      <c r="E119" s="425"/>
      <c r="F119" s="438"/>
    </row>
    <row r="120" spans="1:6" ht="11.25" customHeight="1">
      <c r="A120" s="36"/>
      <c r="B120" s="40"/>
      <c r="C120" s="437"/>
      <c r="D120" s="437"/>
      <c r="E120" s="437"/>
      <c r="F120" s="439">
        <f>C120-E120</f>
        <v>0</v>
      </c>
    </row>
    <row r="121" spans="1:6" ht="11.25" customHeight="1" hidden="1">
      <c r="A121" s="36"/>
      <c r="B121" s="40"/>
      <c r="C121" s="437"/>
      <c r="D121" s="437"/>
      <c r="E121" s="437"/>
      <c r="F121" s="439">
        <f aca="true" t="shared" si="6" ref="F121:F134">C121-E121</f>
        <v>0</v>
      </c>
    </row>
    <row r="122" spans="1:6" ht="12.75" hidden="1">
      <c r="A122" s="36"/>
      <c r="B122" s="40"/>
      <c r="C122" s="437"/>
      <c r="D122" s="437"/>
      <c r="E122" s="437"/>
      <c r="F122" s="439">
        <f t="shared" si="6"/>
        <v>0</v>
      </c>
    </row>
    <row r="123" spans="1:6" ht="12.75" hidden="1">
      <c r="A123" s="36"/>
      <c r="B123" s="40"/>
      <c r="C123" s="437"/>
      <c r="D123" s="437"/>
      <c r="E123" s="437"/>
      <c r="F123" s="439">
        <f t="shared" si="6"/>
        <v>0</v>
      </c>
    </row>
    <row r="124" spans="1:6" ht="12.75" hidden="1">
      <c r="A124" s="36"/>
      <c r="B124" s="37"/>
      <c r="C124" s="437"/>
      <c r="D124" s="437"/>
      <c r="E124" s="437"/>
      <c r="F124" s="439">
        <f t="shared" si="6"/>
        <v>0</v>
      </c>
    </row>
    <row r="125" spans="1:6" ht="12.75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" customHeight="1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.75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.75" hidden="1">
      <c r="A130" s="36"/>
      <c r="B130" s="37"/>
      <c r="C130" s="437"/>
      <c r="D130" s="437"/>
      <c r="E130" s="437"/>
      <c r="F130" s="439">
        <f t="shared" si="6"/>
        <v>0</v>
      </c>
    </row>
    <row r="131" spans="1:6" ht="12.75" hidden="1">
      <c r="A131" s="36"/>
      <c r="B131" s="37"/>
      <c r="C131" s="437"/>
      <c r="D131" s="437"/>
      <c r="E131" s="437"/>
      <c r="F131" s="439">
        <f t="shared" si="6"/>
        <v>0</v>
      </c>
    </row>
    <row r="132" spans="1:6" ht="12.75" hidden="1">
      <c r="A132" s="36"/>
      <c r="B132" s="37"/>
      <c r="C132" s="437"/>
      <c r="D132" s="437"/>
      <c r="E132" s="437"/>
      <c r="F132" s="439">
        <f t="shared" si="6"/>
        <v>0</v>
      </c>
    </row>
    <row r="133" spans="1:6" ht="12" customHeight="1" hidden="1">
      <c r="A133" s="36"/>
      <c r="B133" s="37"/>
      <c r="C133" s="437"/>
      <c r="D133" s="437"/>
      <c r="E133" s="437"/>
      <c r="F133" s="439">
        <f t="shared" si="6"/>
        <v>0</v>
      </c>
    </row>
    <row r="134" spans="1:6" ht="12.75" hidden="1">
      <c r="A134" s="36"/>
      <c r="B134" s="37"/>
      <c r="C134" s="437"/>
      <c r="D134" s="437"/>
      <c r="E134" s="437"/>
      <c r="F134" s="439">
        <f t="shared" si="6"/>
        <v>0</v>
      </c>
    </row>
    <row r="135" spans="1:16" ht="15.75" customHeight="1">
      <c r="A135" s="38" t="s">
        <v>587</v>
      </c>
      <c r="B135" s="39" t="s">
        <v>828</v>
      </c>
      <c r="C135" s="425">
        <f>SUM(C120:C134)</f>
        <v>0</v>
      </c>
      <c r="D135" s="425"/>
      <c r="E135" s="425">
        <f>SUM(E120:E134)</f>
        <v>0</v>
      </c>
      <c r="F135" s="438">
        <f>SUM(F120:F134)</f>
        <v>0</v>
      </c>
      <c r="G135" s="512"/>
      <c r="H135" s="512"/>
      <c r="I135" s="512"/>
      <c r="J135" s="512"/>
      <c r="K135" s="512"/>
      <c r="L135" s="512"/>
      <c r="M135" s="512"/>
      <c r="N135" s="512"/>
      <c r="O135" s="512"/>
      <c r="P135" s="512"/>
    </row>
    <row r="136" spans="1:6" ht="12.75" customHeight="1">
      <c r="A136" s="36" t="s">
        <v>820</v>
      </c>
      <c r="B136" s="40"/>
      <c r="C136" s="425"/>
      <c r="D136" s="425"/>
      <c r="E136" s="425"/>
      <c r="F136" s="438"/>
    </row>
    <row r="137" spans="1:6" ht="12" customHeight="1">
      <c r="A137" s="36"/>
      <c r="B137" s="40"/>
      <c r="C137" s="437"/>
      <c r="D137" s="437"/>
      <c r="E137" s="437"/>
      <c r="F137" s="439">
        <f>C137-E137</f>
        <v>0</v>
      </c>
    </row>
    <row r="138" spans="1:6" ht="12" customHeight="1" hidden="1">
      <c r="A138" s="36"/>
      <c r="B138" s="40"/>
      <c r="C138" s="437"/>
      <c r="D138" s="437"/>
      <c r="E138" s="437"/>
      <c r="F138" s="439">
        <f aca="true" t="shared" si="7" ref="F138:F151">C138-E138</f>
        <v>0</v>
      </c>
    </row>
    <row r="139" spans="1:6" ht="12.75" hidden="1">
      <c r="A139" s="36"/>
      <c r="B139" s="40"/>
      <c r="C139" s="437"/>
      <c r="D139" s="437"/>
      <c r="E139" s="437"/>
      <c r="F139" s="439">
        <f t="shared" si="7"/>
        <v>0</v>
      </c>
    </row>
    <row r="140" spans="1:6" ht="12.75" hidden="1">
      <c r="A140" s="36"/>
      <c r="B140" s="40"/>
      <c r="C140" s="437"/>
      <c r="D140" s="437"/>
      <c r="E140" s="437"/>
      <c r="F140" s="439">
        <f t="shared" si="7"/>
        <v>0</v>
      </c>
    </row>
    <row r="141" spans="1:6" ht="12.75" hidden="1">
      <c r="A141" s="36"/>
      <c r="B141" s="37"/>
      <c r="C141" s="437"/>
      <c r="D141" s="437"/>
      <c r="E141" s="437"/>
      <c r="F141" s="439">
        <f t="shared" si="7"/>
        <v>0</v>
      </c>
    </row>
    <row r="142" spans="1:6" ht="12.75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" customHeight="1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.75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.75" hidden="1">
      <c r="A147" s="36"/>
      <c r="B147" s="37"/>
      <c r="C147" s="437"/>
      <c r="D147" s="437"/>
      <c r="E147" s="437"/>
      <c r="F147" s="439">
        <f t="shared" si="7"/>
        <v>0</v>
      </c>
    </row>
    <row r="148" spans="1:6" ht="12.75" hidden="1">
      <c r="A148" s="36"/>
      <c r="B148" s="37"/>
      <c r="C148" s="437"/>
      <c r="D148" s="437"/>
      <c r="E148" s="437"/>
      <c r="F148" s="439">
        <f t="shared" si="7"/>
        <v>0</v>
      </c>
    </row>
    <row r="149" spans="1:6" ht="12.75" hidden="1">
      <c r="A149" s="36"/>
      <c r="B149" s="37"/>
      <c r="C149" s="437"/>
      <c r="D149" s="437"/>
      <c r="E149" s="437"/>
      <c r="F149" s="439">
        <f t="shared" si="7"/>
        <v>0</v>
      </c>
    </row>
    <row r="150" spans="1:6" ht="12" customHeight="1" hidden="1">
      <c r="A150" s="36"/>
      <c r="B150" s="37"/>
      <c r="C150" s="437"/>
      <c r="D150" s="437"/>
      <c r="E150" s="437"/>
      <c r="F150" s="439">
        <f t="shared" si="7"/>
        <v>0</v>
      </c>
    </row>
    <row r="151" spans="1:6" ht="12.75" hidden="1">
      <c r="A151" s="36"/>
      <c r="B151" s="37"/>
      <c r="C151" s="437"/>
      <c r="D151" s="437"/>
      <c r="E151" s="437"/>
      <c r="F151" s="439">
        <f t="shared" si="7"/>
        <v>0</v>
      </c>
    </row>
    <row r="152" spans="1:16" ht="17.25" customHeight="1">
      <c r="A152" s="38" t="s">
        <v>821</v>
      </c>
      <c r="B152" s="39" t="s">
        <v>829</v>
      </c>
      <c r="C152" s="425">
        <f>SUM(C137:C151)</f>
        <v>0</v>
      </c>
      <c r="D152" s="425"/>
      <c r="E152" s="425">
        <f>SUM(E137:E151)</f>
        <v>0</v>
      </c>
      <c r="F152" s="438">
        <f>SUM(F137:F151)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16" ht="19.5" customHeight="1">
      <c r="A153" s="41" t="s">
        <v>830</v>
      </c>
      <c r="B153" s="39" t="s">
        <v>831</v>
      </c>
      <c r="C153" s="425">
        <f>C152+C135+C118+C101</f>
        <v>560</v>
      </c>
      <c r="D153" s="425"/>
      <c r="E153" s="425">
        <f>E152+E135+E118+E101</f>
        <v>0</v>
      </c>
      <c r="F153" s="438">
        <f>F152+F135+F118+F101</f>
        <v>560</v>
      </c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</row>
    <row r="154" spans="1:6" ht="19.5" customHeight="1">
      <c r="A154" s="42"/>
      <c r="B154" s="43"/>
      <c r="C154" s="44"/>
      <c r="D154" s="44"/>
      <c r="E154" s="44"/>
      <c r="F154" s="44"/>
    </row>
    <row r="155" spans="1:6" ht="12.75">
      <c r="A155" s="448" t="s">
        <v>911</v>
      </c>
      <c r="B155" s="449"/>
      <c r="C155" s="630" t="s">
        <v>854</v>
      </c>
      <c r="D155" s="630"/>
      <c r="E155" s="630"/>
      <c r="F155" s="630"/>
    </row>
    <row r="156" spans="1:6" ht="12.75">
      <c r="A156" s="513"/>
      <c r="B156" s="514"/>
      <c r="C156" s="513"/>
      <c r="D156" s="513"/>
      <c r="E156" s="513"/>
      <c r="F156" s="513"/>
    </row>
    <row r="157" spans="1:6" ht="12.75">
      <c r="A157" s="513"/>
      <c r="B157" s="514"/>
      <c r="C157" s="630" t="s">
        <v>846</v>
      </c>
      <c r="D157" s="630"/>
      <c r="E157" s="630"/>
      <c r="F157" s="630"/>
    </row>
    <row r="158" spans="3:5" ht="12.75">
      <c r="C158" s="513"/>
      <c r="E158" s="513"/>
    </row>
  </sheetData>
  <sheetProtection/>
  <mergeCells count="4">
    <mergeCell ref="B5:D5"/>
    <mergeCell ref="B6:C6"/>
    <mergeCell ref="C157:F15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0:F134 C103:F117 C137:F151 C80:F100 C64:F75 C31:F45 C48:F61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2012-05-29T08:26:42Z</cp:lastPrinted>
  <dcterms:created xsi:type="dcterms:W3CDTF">2000-06-29T12:02:40Z</dcterms:created>
  <dcterms:modified xsi:type="dcterms:W3CDTF">2012-05-30T05:21:21Z</dcterms:modified>
  <cp:category/>
  <cp:version/>
  <cp:contentType/>
  <cp:contentStatus/>
</cp:coreProperties>
</file>