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<sst xmlns="http://schemas.openxmlformats.org/spreadsheetml/2006/main" count="1062" uniqueCount="869">
  <si>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</si>
  <si>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</si>
  <si>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</si>
  <si>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</si>
  <si>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</si>
  <si>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</si>
  <si>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</si>
  <si>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</si>
  <si>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</si>
  <si>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</si>
  <si>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</si>
  <si>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</si>
  <si>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</si>
  <si>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</si>
  <si>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</si>
  <si>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</si>
  <si>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</si>
  <si>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</si>
  <si>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</si>
  <si>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</si>
  <si>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</si>
  <si>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</si>
  <si>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</si>
  <si>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</si>
  <si>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</si>
  <si>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</si>
  <si>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</si>
  <si>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</si>
  <si>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</si>
  <si>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</si>
  <si>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</si>
  <si>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</si>
  <si>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</si>
  <si>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</si>
  <si>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</si>
  <si>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</si>
  <si>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</si>
  <si>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</si>
  <si>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</si>
  <si>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</si>
  <si>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</si>
  <si>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</si>
  <si>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</si>
  <si>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</si>
  <si>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</si>
  <si>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</si>
  <si>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</si>
  <si>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</si>
  <si>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</si>
  <si>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</si>
  <si>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</si>
  <si>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</si>
  <si>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</si>
  <si>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</si>
  <si>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</si>
  <si>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</si>
  <si>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</si>
  <si>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</si>
  <si>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</si>
  <si>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</si>
  <si>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</si>
  <si>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</si>
  <si>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</si>
  <si>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</si>
  <si>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</si>
  <si>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</si>
  <si>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</si>
  <si>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</si>
  <si>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</si>
  <si>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</si>
  <si>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</si>
  <si>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</si>
  <si>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</si>
  <si>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</si>
  <si>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</si>
  <si>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</si>
  <si>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</si>
  <si>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</si>
  <si>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</si>
  <si>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</si>
  <si>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</si>
  <si>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</si>
  <si>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</si>
  <si>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</si>
  <si>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</si>
  <si>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</si>
  <si>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</si>
  <si>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</si>
  <si>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</si>
  <si>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</si>
  <si>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</si>
  <si>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</si>
  <si>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</si>
  <si>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</si>
  <si>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</si>
  <si>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</si>
  <si>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</si>
  <si>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</si>
  <si>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</si>
  <si>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</si>
  <si>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</si>
  <si>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</si>
  <si>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</si>
  <si>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</si>
  <si>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</si>
  <si>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</si>
  <si>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</si>
  <si>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</si>
  <si>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</si>
  <si>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</si>
  <si>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</si>
  <si>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</si>
  <si>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</si>
  <si>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</si>
  <si>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</si>
  <si>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</si>
  <si>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</si>
  <si>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</si>
  <si>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</si>
  <si>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</si>
  <si>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</si>
  <si>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</si>
  <si>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</si>
  <si>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</si>
  <si>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</si>
  <si>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</si>
  <si>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</si>
  <si>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</si>
  <si>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</si>
  <si>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</si>
  <si>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</si>
  <si>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</si>
  <si>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</si>
  <si>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</si>
  <si>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</si>
  <si>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</si>
  <si>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</si>
  <si>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</si>
  <si>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</si>
  <si>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</si>
  <si>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</si>
  <si>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</si>
  <si>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</si>
  <si>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</si>
  <si>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</si>
  <si>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</si>
  <si>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</si>
  <si>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</si>
  <si>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</si>
  <si>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</si>
  <si>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</si>
  <si>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</si>
  <si>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</si>
  <si>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</si>
  <si>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</si>
  <si>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</si>
  <si>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</si>
  <si>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</si>
  <si>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</si>
  <si>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</si>
  <si>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</si>
  <si>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</si>
  <si>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</si>
  <si>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</si>
  <si>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</si>
  <si>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</si>
  <si>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</si>
  <si>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</si>
  <si>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</si>
  <si>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</si>
  <si>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</si>
  <si>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</si>
  <si>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</si>
  <si>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</si>
  <si>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</si>
  <si>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</si>
  <si>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</si>
  <si>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</si>
  <si>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</si>
  <si>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</si>
  <si>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</si>
  <si>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</si>
  <si>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</si>
  <si>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</si>
  <si>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</si>
  <si>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</si>
  <si>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</si>
  <si>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</si>
  <si>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</si>
  <si>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</si>
  <si>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</si>
  <si>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</si>
  <si>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</si>
  <si>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</si>
  <si>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</si>
  <si>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</si>
  <si>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</si>
  <si>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</si>
  <si>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</si>
  <si>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</si>
  <si>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</si>
  <si>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</si>
  <si>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</si>
  <si>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</si>
  <si>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</si>
  <si>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</si>
  <si>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</si>
  <si>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</si>
  <si>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</si>
  <si>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</si>
  <si>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</si>
  <si>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</si>
  <si>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</si>
  <si>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</si>
  <si>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</si>
  <si>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</si>
  <si>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</si>
  <si>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</si>
  <si>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</si>
  <si>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</si>
  <si>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</si>
  <si>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</si>
  <si>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</si>
  <si>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</si>
  <si>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</si>
  <si>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</si>
  <si>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</si>
  <si>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</si>
  <si>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</si>
  <si>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</si>
  <si>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</si>
  <si>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</si>
  <si>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</si>
  <si>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</si>
  <si>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</si>
  <si>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</si>
  <si>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</si>
  <si>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</si>
  <si>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</si>
  <si>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</si>
  <si>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</si>
  <si>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</si>
  <si>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</si>
  <si>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</si>
  <si>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</si>
  <si>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</si>
  <si>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</si>
  <si>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</si>
  <si>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</si>
  <si>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</si>
  <si>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</si>
  <si>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</si>
  <si>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</si>
  <si>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</si>
  <si>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</si>
  <si>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</si>
  <si>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</si>
  <si>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</si>
  <si>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</si>
  <si>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</si>
  <si>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</si>
  <si>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</si>
  <si>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</si>
  <si>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</si>
  <si>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</si>
  <si>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</si>
  <si>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</si>
  <si>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</si>
  <si>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</si>
  <si>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</si>
  <si>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</si>
  <si>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</si>
  <si>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</si>
  <si>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</si>
  <si>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</si>
  <si>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</si>
  <si>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</si>
  <si>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</si>
  <si>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</si>
  <si>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</si>
  <si>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</si>
  <si>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</si>
  <si>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</si>
  <si>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</si>
  <si>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</si>
  <si>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</si>
  <si>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</si>
  <si>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</si>
  <si>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</si>
  <si>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</si>
  <si>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</si>
  <si>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</si>
  <si>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</si>
  <si>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</si>
  <si>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</si>
  <si>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</si>
  <si>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</si>
  <si>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</si>
  <si>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</si>
  <si>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</si>
  <si>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</si>
  <si>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</si>
  <si>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</si>
  <si>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</si>
  <si>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</si>
  <si>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</si>
  <si>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</si>
  <si>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</si>
  <si>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</si>
  <si>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</si>
  <si>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</si>
  <si>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</si>
  <si>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</si>
  <si>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</si>
  <si>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</si>
  <si>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</si>
  <si>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</si>
  <si>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</si>
  <si>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</si>
  <si>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</si>
  <si>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</si>
  <si>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</si>
  <si>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</si>
  <si>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</si>
  <si>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</si>
  <si>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</si>
  <si>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</si>
  <si>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</si>
  <si>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</si>
  <si>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</si>
  <si>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</si>
  <si>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</si>
  <si>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</si>
  <si>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</si>
  <si>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</si>
  <si>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</si>
  <si>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</si>
  <si>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</si>
  <si>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</si>
  <si>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</si>
  <si>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</si>
  <si>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</si>
  <si>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</si>
  <si>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</si>
  <si>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</si>
  <si>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</si>
  <si>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</si>
  <si>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</si>
  <si>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</si>
  <si>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</si>
  <si>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</si>
  <si>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</si>
  <si>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</si>
  <si>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</si>
  <si>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</si>
  <si>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</si>
  <si>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</si>
  <si>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</si>
  <si>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</si>
  <si>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</si>
  <si>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</si>
  <si>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</si>
  <si>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</si>
  <si>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</si>
  <si>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</si>
  <si>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</si>
  <si>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</si>
  <si>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</si>
  <si>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</si>
  <si>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</si>
  <si>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</si>
  <si>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</si>
  <si>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</si>
  <si>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</si>
  <si>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</si>
  <si>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</si>
  <si>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</si>
  <si>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</si>
  <si>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</si>
  <si>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</si>
  <si>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</si>
  <si>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</si>
  <si>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</si>
  <si>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</si>
  <si>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</si>
  <si>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</si>
  <si>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</si>
  <si>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</si>
  <si>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</si>
  <si>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</si>
  <si>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</si>
  <si>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</si>
  <si>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</si>
  <si>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</si>
  <si>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</si>
  <si>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</si>
  <si>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</si>
  <si>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</si>
  <si>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</si>
  <si>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</si>
  <si>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</si>
  <si>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</si>
  <si>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</si>
  <si>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</si>
  <si>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</si>
  <si>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</si>
  <si>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</si>
  <si>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</si>
  <si>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</si>
  <si>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</si>
  <si>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</si>
  <si>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</si>
  <si>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</si>
  <si>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</si>
  <si>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</si>
  <si>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</si>
  <si>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</si>
  <si>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</si>
  <si>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</si>
  <si>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</si>
  <si>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</si>
  <si>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</si>
  <si>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</si>
  <si>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</si>
  <si>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</si>
  <si>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</si>
  <si>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</si>
  <si>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</si>
  <si>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</si>
  <si>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</si>
  <si>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</si>
  <si>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</si>
  <si>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</si>
  <si>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</si>
  <si>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</si>
  <si>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</si>
  <si>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</si>
  <si>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</si>
  <si>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</si>
  <si>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</si>
  <si>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</si>
  <si>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</si>
  <si>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</si>
  <si>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</si>
  <si>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</si>
  <si>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</si>
  <si>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</si>
  <si>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</si>
  <si>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</si>
  <si>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</si>
  <si>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</si>
  <si>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</si>
  <si>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</si>
  <si>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</si>
  <si>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</si>
  <si>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</si>
  <si>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</si>
  <si>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</si>
  <si>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</si>
  <si>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</si>
  <si>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</si>
  <si>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</si>
  <si>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</si>
  <si>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</si>
  <si>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</si>
  <si>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</si>
  <si>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</si>
  <si>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</si>
  <si>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</si>
  <si>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</si>
  <si>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</si>
  <si>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</si>
  <si>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</si>
  <si>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</si>
  <si>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</si>
  <si>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</si>
  <si>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</si>
  <si>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</si>
  <si>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</si>
  <si>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</si>
  <si>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</si>
  <si>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</si>
  <si>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</si>
  <si>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</si>
  <si>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</si>
  <si>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</si>
  <si>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</si>
  <si>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</si>
  <si>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</si>
  <si>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</si>
  <si>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</si>
  <si>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</si>
  <si>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</si>
  <si>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</si>
  <si>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</si>
  <si>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</si>
  <si>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</si>
  <si>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</si>
  <si>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</si>
  <si>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</si>
  <si>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</si>
  <si>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</si>
  <si>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</si>
  <si>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</si>
  <si>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</si>
  <si>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</si>
  <si>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</si>
  <si>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</si>
  <si>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</si>
  <si>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</si>
  <si>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</si>
  <si>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</si>
  <si>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</si>
  <si>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</si>
  <si>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</si>
  <si>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</si>
  <si>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</si>
  <si>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</si>
  <si>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</si>
  <si>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</si>
  <si>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</si>
  <si>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</si>
  <si>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</si>
  <si>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</si>
  <si>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</si>
  <si>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</si>
  <si>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</si>
  <si>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</si>
  <si>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</si>
  <si>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</si>
  <si>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</si>
  <si>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</si>
  <si>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</si>
  <si>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</si>
  <si>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</si>
  <si>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</si>
  <si>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</si>
  <si>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</si>
  <si>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</si>
  <si>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</si>
  <si>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</si>
  <si>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</si>
  <si>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</si>
  <si>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</si>
  <si>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</si>
  <si>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</si>
  <si>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</si>
  <si>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</si>
  <si>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</si>
  <si>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</si>
  <si>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</si>
  <si>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</si>
  <si>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</si>
  <si>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</si>
  <si>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</si>
  <si>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</si>
  <si>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</si>
  <si>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</si>
  <si>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</si>
  <si>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</si>
  <si>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</si>
  <si>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</si>
  <si>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</si>
  <si>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</si>
  <si>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</si>
  <si>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</si>
  <si>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</si>
  <si>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</si>
  <si>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</si>
  <si>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</si>
  <si>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</si>
  <si>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</si>
  <si>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</si>
  <si>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</si>
  <si>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</si>
  <si>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</si>
  <si>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</si>
  <si>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</si>
  <si>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</si>
  <si>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</si>
  <si>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</si>
  <si>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</si>
  <si>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</si>
  <si>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</si>
  <si>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</si>
  <si>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</si>
  <si>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</si>
  <si>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</si>
  <si>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</si>
  <si>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</si>
  <si>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</si>
  <si>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</si>
  <si>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</si>
  <si>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</si>
  <si>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</si>
  <si>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</si>
  <si>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</si>
  <si>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</si>
  <si>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</si>
  <si>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</si>
  <si>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</si>
  <si>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</si>
  <si>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</si>
  <si>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</si>
  <si>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</si>
  <si>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</si>
  <si>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</si>
  <si>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</si>
  <si>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</si>
  <si>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</si>
  <si>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</si>
  <si>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</si>
  <si>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</si>
  <si>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</si>
  <si>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</si>
  <si>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</si>
  <si>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</si>
  <si>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</si>
  <si>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</si>
  <si>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</si>
  <si>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</si>
  <si>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</si>
  <si>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</si>
  <si>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</si>
  <si>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</si>
  <si>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</si>
  <si>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</si>
  <si>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</si>
  <si>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</si>
  <si>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</si>
  <si>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</si>
  <si>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</si>
  <si>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</si>
  <si>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</si>
  <si>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</si>
  <si>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</si>
  <si>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</si>
  <si>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</si>
  <si>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</si>
  <si>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</si>
  <si>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</si>
  <si>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</si>
  <si>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</si>
  <si>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</si>
  <si>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</si>
  <si>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</si>
  <si>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</si>
  <si>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</si>
  <si>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</si>
  <si>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</si>
  <si>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</si>
  <si>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</si>
  <si>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</si>
  <si>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</si>
  <si>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</si>
  <si>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</si>
  <si>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</si>
  <si>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</si>
  <si>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</si>
  <si>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</si>
  <si>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</si>
  <si>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</si>
  <si>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</si>
  <si>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</si>
  <si>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</si>
  <si>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</si>
  <si>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</si>
  <si>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</si>
  <si>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</si>
  <si>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</si>
  <si>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</si>
  <si>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</si>
  <si>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</si>
  <si>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</si>
  <si>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</si>
  <si>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</si>
  <si>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</si>
  <si>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</si>
  <si>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</si>
  <si>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</si>
  <si>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</si>
  <si>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</si>
  <si>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</si>
  <si>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</si>
  <si>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</si>
  <si>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</si>
  <si>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</si>
  <si>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</si>
  <si>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</si>
  <si>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</si>
  <si>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</si>
  <si>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</si>
  <si>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</si>
  <si>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</si>
  <si>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</si>
  <si>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</si>
  <si>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</si>
  <si>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</si>
  <si>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</si>
  <si>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</si>
  <si>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</si>
  <si>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</si>
  <si>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</si>
  <si>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</si>
  <si>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</si>
  <si>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</si>
  <si>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</si>
  <si>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</si>
  <si>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</si>
  <si>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</si>
  <si>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</si>
  <si>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</si>
  <si>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</si>
  <si>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</si>
  <si>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</si>
  <si>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</si>
  <si>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</si>
  <si>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</si>
  <si>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</si>
  <si>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</si>
  <si>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</si>
  <si>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</si>
  <si>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</si>
  <si>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</si>
  <si>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</si>
  <si>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</si>
  <si>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</si>
  <si>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</si>
  <si>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</si>
  <si>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</si>
  <si>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</si>
  <si>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</si>
  <si>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</si>
  <si>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</si>
  <si>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</si>
  <si>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</si>
  <si>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</si>
  <si>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</si>
  <si>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</si>
  <si>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</si>
  <si>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</si>
  <si>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</si>
  <si>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</si>
  <si>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</si>
  <si>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</si>
  <si>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</si>
  <si>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</si>
  <si>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</si>
  <si>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</si>
  <si>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</si>
  <si>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</si>
  <si>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</si>
  <si>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</si>
  <si>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</si>
  <si>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</si>
  <si>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</si>
  <si>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</si>
  <si>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</si>
  <si>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</si>
  <si>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</si>
  <si>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</si>
  <si>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</si>
  <si>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</si>
  <si>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</si>
  <si>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</si>
  <si>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</si>
  <si>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</si>
  <si>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</si>
  <si>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</si>
  <si>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</si>
  <si>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</si>
  <si>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</si>
  <si>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</si>
  <si>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</si>
  <si>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</si>
  <si>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</si>
  <si>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</si>
  <si>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</si>
  <si>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</si>
  <si>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</si>
  <si>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</si>
  <si>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</si>
  <si>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</si>
  <si>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</si>
  <si>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</si>
  <si>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</si>
  <si>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</si>
  <si>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</si>
  <si>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</si>
  <si>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</si>
  <si>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</si>
  <si>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</si>
  <si>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</si>
  <si>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</si>
  <si>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</si>
  <si>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</si>
  <si>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</si>
  <si>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</si>
  <si>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</si>
  <si>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</si>
  <si>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</si>
  <si>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</si>
  <si>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</si>
  <si>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</si>
  <si>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</si>
  <si>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</si>
  <si>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</si>
  <si>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</si>
  <si>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</si>
  <si>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</si>
  <si>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</si>
  <si>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</si>
  <si>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</si>
  <si>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</si>
  <si>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</si>
  <si>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</si>
  <si>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</si>
  <si>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</si>
  <si>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</si>
  <si>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</si>
  <si>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</si>
  <si>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</si>
  <si>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</si>
  <si>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</si>
  <si>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</si>
  <si>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</si>
  <si>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</si>
  <si>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</si>
  <si>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</si>
  <si>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</si>
  <si>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</si>
  <si>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</si>
  <si>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</si>
  <si>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</si>
  <si>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</si>
  <si>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</si>
  <si>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</si>
  <si>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</si>
  <si>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</si>
  <si>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</si>
  <si>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</si>
  <si>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</si>
  <si>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</si>
  <si>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</si>
  <si>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</si>
  <si>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</si>
  <si>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</si>
  <si>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</si>
  <si>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</si>
  <si>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</si>
  <si>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</si>
  <si>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</si>
  <si>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</si>
  <si>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</si>
  <si>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</si>
  <si>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</si>
  <si>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</si>
  <si>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</si>
  <si>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</si>
  <si>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</si>
  <si>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</si>
  <si>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</si>
  <si>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</si>
  <si>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</si>
  <si>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</si>
  <si>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</si>
  <si>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30.09.2010</t>
  </si>
  <si>
    <t>Дата на съставяне: 22.10.2010</t>
  </si>
  <si>
    <t>22.10.2010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</si>
</sst>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170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0" fillId="0" borderId="0" xfId="26" applyFont="1" applyAlignment="1">
      <alignment horizontal="center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0">
      <selection activeCell="C72" sqref="C7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59" t="s">
        <v>865</v>
      </c>
      <c r="F3" s="217" t="s">
        <v>2</v>
      </c>
      <c r="G3" s="172"/>
      <c r="H3" s="458">
        <v>131533240</v>
      </c>
    </row>
    <row r="4" spans="1:8" ht="15">
      <c r="A4" s="577" t="s">
        <v>3</v>
      </c>
      <c r="B4" s="583"/>
      <c r="C4" s="583"/>
      <c r="D4" s="583"/>
      <c r="E4" s="501" t="s">
        <v>159</v>
      </c>
      <c r="F4" s="579" t="s">
        <v>4</v>
      </c>
      <c r="G4" s="580"/>
      <c r="H4" s="458" t="s">
        <v>159</v>
      </c>
    </row>
    <row r="5" spans="1:8" ht="15">
      <c r="A5" s="577" t="s">
        <v>5</v>
      </c>
      <c r="B5" s="578"/>
      <c r="C5" s="578"/>
      <c r="D5" s="578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15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7771</v>
      </c>
      <c r="H27" s="154">
        <f>SUM(H28:H30)</f>
        <v>7586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7771</v>
      </c>
      <c r="H28" s="152">
        <v>7586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1018</v>
      </c>
      <c r="H31" s="152">
        <v>1851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8789</v>
      </c>
      <c r="H33" s="154">
        <f>H27+H31+H32</f>
        <v>9437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9439</v>
      </c>
      <c r="H36" s="154">
        <f>H25+H17+H33</f>
        <v>10087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83</v>
      </c>
      <c r="H61" s="154">
        <f>SUM(H62:H68)</f>
        <v>168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66</v>
      </c>
      <c r="H64" s="152">
        <v>77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191</v>
      </c>
      <c r="D68" s="151">
        <v>1011</v>
      </c>
      <c r="E68" s="237" t="s">
        <v>213</v>
      </c>
      <c r="F68" s="242" t="s">
        <v>214</v>
      </c>
      <c r="G68" s="152">
        <v>16</v>
      </c>
      <c r="H68" s="152">
        <v>91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1839</v>
      </c>
      <c r="H69" s="152">
        <v>1536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1922</v>
      </c>
      <c r="H71" s="161">
        <f>H59+H60+H61+H69+H70</f>
        <v>1704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191</v>
      </c>
      <c r="D75" s="155">
        <f>SUM(D67:D74)</f>
        <v>1013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1922</v>
      </c>
      <c r="H79" s="162">
        <f>H71+H74+H75+H76</f>
        <v>1704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696</v>
      </c>
      <c r="D88" s="151">
        <v>305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696</v>
      </c>
      <c r="D91" s="155">
        <f>SUM(D87:D90)</f>
        <v>305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887</v>
      </c>
      <c r="D93" s="155">
        <f>D64+D75+D84+D91+D92</f>
        <v>1318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11361</v>
      </c>
      <c r="D94" s="164">
        <f>D93+D55</f>
        <v>11791</v>
      </c>
      <c r="E94" s="448" t="s">
        <v>270</v>
      </c>
      <c r="F94" s="289" t="s">
        <v>271</v>
      </c>
      <c r="G94" s="165">
        <f>G36+G39+G55+G79</f>
        <v>11361</v>
      </c>
      <c r="H94" s="165">
        <f>H36+H39+H55+H79</f>
        <v>11791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857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G19" sqref="G19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"КУАНТУМ ДИВЕЛОПМЪНТС" АДСИЦ</v>
      </c>
      <c r="C2" s="586"/>
      <c r="D2" s="586"/>
      <c r="E2" s="586"/>
      <c r="F2" s="588" t="s">
        <v>2</v>
      </c>
      <c r="G2" s="588"/>
      <c r="H2" s="523">
        <f>'справка №1-БАЛАНС'!H3</f>
        <v>131533240</v>
      </c>
    </row>
    <row r="3" spans="1:8" ht="15">
      <c r="A3" s="464" t="s">
        <v>275</v>
      </c>
      <c r="B3" s="586" t="str">
        <f>'справка №1-БАЛАНС'!E4</f>
        <v> </v>
      </c>
      <c r="C3" s="586"/>
      <c r="D3" s="586"/>
      <c r="E3" s="586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7" t="str">
        <f>'справка №1-БАЛАНС'!E5</f>
        <v>КЪМ 30.09.2010</v>
      </c>
      <c r="C4" s="587"/>
      <c r="D4" s="587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73</v>
      </c>
      <c r="D10" s="46">
        <v>80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5</v>
      </c>
      <c r="D12" s="46">
        <v>6</v>
      </c>
      <c r="E12" s="300" t="s">
        <v>78</v>
      </c>
      <c r="F12" s="546" t="s">
        <v>297</v>
      </c>
      <c r="G12" s="547">
        <v>1104</v>
      </c>
      <c r="H12" s="547">
        <v>1029</v>
      </c>
    </row>
    <row r="13" spans="1:18" ht="12">
      <c r="A13" s="298" t="s">
        <v>298</v>
      </c>
      <c r="B13" s="299" t="s">
        <v>299</v>
      </c>
      <c r="C13" s="46">
        <v>4</v>
      </c>
      <c r="D13" s="46">
        <v>6</v>
      </c>
      <c r="E13" s="301" t="s">
        <v>51</v>
      </c>
      <c r="F13" s="548" t="s">
        <v>300</v>
      </c>
      <c r="G13" s="545">
        <f>SUM(G9:G12)</f>
        <v>1104</v>
      </c>
      <c r="H13" s="545">
        <f>SUM(H9:H12)</f>
        <v>1029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83</v>
      </c>
      <c r="D19" s="49">
        <f>SUM(D9:D15)+D16</f>
        <v>92</v>
      </c>
      <c r="E19" s="304" t="s">
        <v>317</v>
      </c>
      <c r="F19" s="549" t="s">
        <v>318</v>
      </c>
      <c r="G19" s="547">
        <v>1</v>
      </c>
      <c r="H19" s="547">
        <v>5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>
        <v>20</v>
      </c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1</v>
      </c>
      <c r="H24" s="545">
        <f>SUM(H19:H23)</f>
        <v>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4</v>
      </c>
      <c r="D25" s="46">
        <v>4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4</v>
      </c>
      <c r="D26" s="49">
        <f>SUM(D22:D25)</f>
        <v>24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87</v>
      </c>
      <c r="D28" s="50">
        <f>D26+D19</f>
        <v>116</v>
      </c>
      <c r="E28" s="127" t="s">
        <v>339</v>
      </c>
      <c r="F28" s="551" t="s">
        <v>340</v>
      </c>
      <c r="G28" s="545">
        <f>G13+G15+G24</f>
        <v>1105</v>
      </c>
      <c r="H28" s="545">
        <f>H13+H15+H24</f>
        <v>1034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1018</v>
      </c>
      <c r="D30" s="50">
        <f>IF((H28-D28)&gt;0,H28-D28,0)</f>
        <v>918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87</v>
      </c>
      <c r="D33" s="49">
        <f>D28-D31+D32</f>
        <v>116</v>
      </c>
      <c r="E33" s="127" t="s">
        <v>353</v>
      </c>
      <c r="F33" s="551" t="s">
        <v>354</v>
      </c>
      <c r="G33" s="53">
        <f>G32-G31+G28</f>
        <v>1105</v>
      </c>
      <c r="H33" s="53">
        <f>H32-H31+H28</f>
        <v>1034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1018</v>
      </c>
      <c r="D34" s="50">
        <f>IF((H33-D33)&gt;0,H33-D33,0)</f>
        <v>918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1018</v>
      </c>
      <c r="D39" s="457">
        <f>+IF((H33-D33-D35)&gt;0,H33-D33-D35,0)</f>
        <v>918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1018</v>
      </c>
      <c r="D41" s="52">
        <f>IF(H39=0,IF(D39-D40&gt;0,D39-D40+H40,0),IF(H39-H40&lt;0,H40-H39+D39,0))</f>
        <v>918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1105</v>
      </c>
      <c r="D42" s="53">
        <f>D33+D35+D39</f>
        <v>1034</v>
      </c>
      <c r="E42" s="128" t="s">
        <v>380</v>
      </c>
      <c r="F42" s="129" t="s">
        <v>381</v>
      </c>
      <c r="G42" s="53">
        <f>G39+G33</f>
        <v>1105</v>
      </c>
      <c r="H42" s="53">
        <f>H39+H33</f>
        <v>1034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9" t="s">
        <v>863</v>
      </c>
      <c r="B45" s="589"/>
      <c r="C45" s="589"/>
      <c r="D45" s="589"/>
      <c r="E45" s="589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427" t="s">
        <v>868</v>
      </c>
      <c r="C48" s="427" t="s">
        <v>382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5"/>
      <c r="E50" s="585"/>
      <c r="F50" s="585"/>
      <c r="G50" s="585"/>
      <c r="H50" s="585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30.09.2010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2285</v>
      </c>
      <c r="D10" s="54">
        <v>1386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-194</v>
      </c>
      <c r="D11" s="54">
        <v>-245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-289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-1397</v>
      </c>
      <c r="D19" s="54">
        <v>-249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397</v>
      </c>
      <c r="D20" s="55">
        <f>SUM(D10:D19)</f>
        <v>844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</v>
      </c>
      <c r="D31" s="54">
        <v>-18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-700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-4</v>
      </c>
      <c r="D41" s="54">
        <v>-37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</v>
      </c>
      <c r="D42" s="55">
        <f>SUM(D34:D41)</f>
        <v>-737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391</v>
      </c>
      <c r="D43" s="55">
        <f>D42+D32+D20</f>
        <v>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305</v>
      </c>
      <c r="D44" s="132">
        <v>104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696</v>
      </c>
      <c r="D45" s="55">
        <f>D44+D43</f>
        <v>193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696</v>
      </c>
      <c r="D46" s="56">
        <v>193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I19" sqref="I19"/>
    </sheetView>
  </sheetViews>
  <sheetFormatPr defaultColWidth="9.00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74" t="str">
        <f>'справка №1-БАЛАНС'!E3</f>
        <v>"КУАНТУМ ДИВЕЛОПМЪНТС" АДСИЦ</v>
      </c>
      <c r="C3" s="574"/>
      <c r="D3" s="574"/>
      <c r="E3" s="574"/>
      <c r="F3" s="574"/>
      <c r="G3" s="574"/>
      <c r="H3" s="574"/>
      <c r="I3" s="574"/>
      <c r="J3" s="473"/>
      <c r="K3" s="576" t="s">
        <v>2</v>
      </c>
      <c r="L3" s="576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74" t="str">
        <f>'справка №1-БАЛАНС'!E4</f>
        <v> 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2" t="str">
        <f>'справка №1-БАЛАНС'!E5</f>
        <v>КЪМ 30.09.2010</v>
      </c>
      <c r="C5" s="592"/>
      <c r="D5" s="592"/>
      <c r="E5" s="592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9437</v>
      </c>
      <c r="J11" s="58">
        <f>'справка №1-БАЛАНС'!H29+'справка №1-БАЛАНС'!H32</f>
        <v>0</v>
      </c>
      <c r="K11" s="60"/>
      <c r="L11" s="344">
        <f>SUM(C11:K11)</f>
        <v>10087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9437</v>
      </c>
      <c r="J15" s="61">
        <f t="shared" si="2"/>
        <v>0</v>
      </c>
      <c r="K15" s="61">
        <f t="shared" si="2"/>
        <v>0</v>
      </c>
      <c r="L15" s="344">
        <f t="shared" si="1"/>
        <v>10087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1018</v>
      </c>
      <c r="J16" s="345">
        <f>+'справка №1-БАЛАНС'!G32</f>
        <v>0</v>
      </c>
      <c r="K16" s="60"/>
      <c r="L16" s="344">
        <f t="shared" si="1"/>
        <v>1018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-1666</v>
      </c>
      <c r="J17" s="62">
        <f>J18+J19</f>
        <v>0</v>
      </c>
      <c r="K17" s="62">
        <f t="shared" si="3"/>
        <v>0</v>
      </c>
      <c r="L17" s="344">
        <f t="shared" si="1"/>
        <v>-1666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-1666</v>
      </c>
      <c r="J18" s="60"/>
      <c r="K18" s="60"/>
      <c r="L18" s="344">
        <f t="shared" si="1"/>
        <v>-1666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8789</v>
      </c>
      <c r="J29" s="59">
        <f t="shared" si="6"/>
        <v>0</v>
      </c>
      <c r="K29" s="59">
        <f t="shared" si="6"/>
        <v>0</v>
      </c>
      <c r="L29" s="344">
        <f t="shared" si="1"/>
        <v>9439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8789</v>
      </c>
      <c r="J32" s="59">
        <f t="shared" si="7"/>
        <v>0</v>
      </c>
      <c r="K32" s="59">
        <f t="shared" si="7"/>
        <v>0</v>
      </c>
      <c r="L32" s="344">
        <f t="shared" si="1"/>
        <v>9439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864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859</v>
      </c>
      <c r="K38" s="15"/>
      <c r="L38" s="573"/>
      <c r="M38" s="57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5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"КУАНТУМ ДИВЕЛОПМЪНТС"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5" t="s">
        <v>5</v>
      </c>
      <c r="B3" s="606"/>
      <c r="C3" s="608" t="str">
        <f>'справка №1-БАЛАНС'!E5</f>
        <v>КЪМ 30.09.2010</v>
      </c>
      <c r="D3" s="608"/>
      <c r="E3" s="608"/>
      <c r="F3" s="482"/>
      <c r="G3" s="482"/>
      <c r="H3" s="482"/>
      <c r="I3" s="482"/>
      <c r="J3" s="482"/>
      <c r="K3" s="482"/>
      <c r="L3" s="482"/>
      <c r="M3" s="597" t="s">
        <v>4</v>
      </c>
      <c r="N3" s="597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15</v>
      </c>
      <c r="E15" s="454">
        <v>1</v>
      </c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15</v>
      </c>
      <c r="E17" s="194">
        <f>SUM(E9:E16)</f>
        <v>1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10473</v>
      </c>
      <c r="E40" s="437">
        <f>E17+E18+E19+E25+E38+E39</f>
        <v>1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4">
      <selection activeCell="C99" sqref="C9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5" t="str">
        <f>'справка №1-БАЛАНС'!E3</f>
        <v>"КУАНТУМ ДИВЕЛОПМЪНТС" АДСИЦ</v>
      </c>
      <c r="C3" s="616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КЪМ 30.09.2010</v>
      </c>
      <c r="C4" s="614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191</v>
      </c>
      <c r="D28" s="108">
        <v>191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</v>
      </c>
      <c r="D43" s="104">
        <f>D24+D28+D29+D31+D30+D32+D33+D38</f>
        <v>191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191</v>
      </c>
      <c r="D44" s="103">
        <f>D43+D21+D19+D9</f>
        <v>191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83</v>
      </c>
      <c r="D85" s="104">
        <f>SUM(D86:D90)+D94</f>
        <v>83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66</v>
      </c>
      <c r="D87" s="108">
        <v>66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16</v>
      </c>
      <c r="D92" s="108">
        <v>16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1839</v>
      </c>
      <c r="D95" s="108">
        <v>1839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1922</v>
      </c>
      <c r="D96" s="104">
        <f>D85+D80+D75+D71+D95</f>
        <v>1922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1922</v>
      </c>
      <c r="D97" s="104">
        <f>D96+D68+D66</f>
        <v>1922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867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7" t="str">
        <f>'справка №1-БАЛАНС'!E3</f>
        <v>"КУАНТУМ ДИВЕЛОПМЪНТС" АДСИЦ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131533240</v>
      </c>
    </row>
    <row r="5" spans="1:9" ht="15">
      <c r="A5" s="498" t="s">
        <v>5</v>
      </c>
      <c r="B5" s="618" t="str">
        <f>'справка №1-БАЛАНС'!E5</f>
        <v>КЪМ 30.09.2010</v>
      </c>
      <c r="C5" s="618"/>
      <c r="D5" s="618"/>
      <c r="E5" s="618"/>
      <c r="F5" s="618"/>
      <c r="G5" s="621" t="s">
        <v>4</v>
      </c>
      <c r="H5" s="622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0"/>
      <c r="C30" s="620"/>
      <c r="D30" s="456" t="s">
        <v>820</v>
      </c>
      <c r="E30" s="619"/>
      <c r="F30" s="619"/>
      <c r="G30" s="619"/>
      <c r="H30" s="420" t="s">
        <v>782</v>
      </c>
      <c r="I30" s="619"/>
      <c r="J30" s="619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1" sqref="A151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"КУАНТУМ ДИВЕЛОПМЪНТС" АДСИЦ</v>
      </c>
      <c r="C5" s="624"/>
      <c r="D5" s="624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5" t="str">
        <f>'справка №1-БАЛАНС'!E5</f>
        <v>КЪМ 30.09.2010</v>
      </c>
      <c r="C6" s="625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6" t="s">
        <v>850</v>
      </c>
      <c r="D151" s="626"/>
      <c r="E151" s="626"/>
      <c r="F151" s="62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858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2010-10-21T12:14:16Z</cp:lastPrinted>
  <dcterms:created xsi:type="dcterms:W3CDTF">2000-06-29T12:02:40Z</dcterms:created>
  <dcterms:modified xsi:type="dcterms:W3CDTF">2010-10-21T12:22:30Z</dcterms:modified>
  <cp:category/>
  <cp:version/>
  <cp:contentType/>
  <cp:contentStatus/>
</cp:coreProperties>
</file>