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70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<sst xmlns="http://schemas.openxmlformats.org/spreadsheetml/2006/main" count="4295" uniqueCount="1007">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</sst>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44012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44095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30.06.2020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47571</v>
      </c>
      <c r="D6" s="673">
        <f aca="true" t="shared" si="0" ref="D6:D15">C6-E6</f>
        <v>0</v>
      </c>
      <c r="E6" s="672">
        <f>'1-Баланс'!G95</f>
        <v>47571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39802</v>
      </c>
      <c r="D7" s="673">
        <f t="shared" si="0"/>
        <v>35020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427</v>
      </c>
      <c r="D8" s="673">
        <f t="shared" si="0"/>
        <v>854</v>
      </c>
      <c r="E8" s="672">
        <f>ABS('2-Отчет за доходите'!C44)-ABS('2-Отчет за доходите'!G44)</f>
        <v>-427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201</v>
      </c>
      <c r="D9" s="673">
        <f t="shared" si="0"/>
        <v>0</v>
      </c>
      <c r="E9" s="672">
        <f>'3-Отчет за паричния поток'!C45</f>
        <v>201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67</v>
      </c>
      <c r="D10" s="673">
        <f t="shared" si="0"/>
        <v>0</v>
      </c>
      <c r="E10" s="672">
        <f>'3-Отчет за паричния поток'!C46</f>
        <v>67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39802</v>
      </c>
      <c r="D11" s="673">
        <f t="shared" si="0"/>
        <v>0</v>
      </c>
      <c r="E11" s="672">
        <f>'4-Отчет за собствения капитал'!L34</f>
        <v>39802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0.11469245232339512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0.010728104115371086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0.05496202857510619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0.008976056841352924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0.9070729053318825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1.9657188413499866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1.91482859420675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0.008902471432367791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0.008902471432367791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0.20639760505599292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0.07826196632402094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0.006068173305031839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0.19519119642229035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0.16331378360766013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8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0.00020099492487814683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0.025671785028790788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72.60747663551402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178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169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13337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4036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17381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11184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11184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181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32777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10898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2697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122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599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14344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27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67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383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14794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47571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1578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443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34654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793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1364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-427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366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39802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121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122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243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6662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3677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2038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167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500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193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87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184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6846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664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7526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47571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48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1782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99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2177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376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100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4582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4595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4595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4595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3667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56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3723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425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18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445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4168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427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4168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427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427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427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4168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-1851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-2538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-1008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-1235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-272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-409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908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15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978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1220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-114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-119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-134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67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67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443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443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443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443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1360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1360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-427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933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933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4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-567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-567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40225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40225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-427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39802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39802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4060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131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994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247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5432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13068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742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4057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17867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26781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28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19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47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282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282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329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26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26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26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4088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105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1013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247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5453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13350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742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4057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18149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27084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19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19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19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19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19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19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4088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105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1013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247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5453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13369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742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4038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18149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27084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3867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115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797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52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4831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32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732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766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5597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26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38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26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97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99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24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24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24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3893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98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835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78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4904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32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734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768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5672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3893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98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835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78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4904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32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734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768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5672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195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7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178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169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549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13337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8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4036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17381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21412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11184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11184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11184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181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10898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582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818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2697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122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599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599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14344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25709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10898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582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818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2697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122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599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599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14344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14344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11184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11184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11184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181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11365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121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121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122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3677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527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3150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2985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2038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167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500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87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33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54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193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184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6846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7089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3677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527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3150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2985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2038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167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500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87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33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54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193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184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6846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6846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121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121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122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243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75" sqref="A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195</v>
      </c>
      <c r="D14" s="197">
        <v>193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</v>
      </c>
      <c r="D16" s="197">
        <v>16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178</v>
      </c>
      <c r="D17" s="197">
        <v>197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169</v>
      </c>
      <c r="D19" s="197">
        <v>195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549</v>
      </c>
      <c r="D20" s="598">
        <f>SUM(D12:D19)</f>
        <v>601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1578</v>
      </c>
      <c r="H22" s="614">
        <f>SUM(H23:H25)</f>
        <v>1578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443</v>
      </c>
      <c r="H23" s="197">
        <v>443</v>
      </c>
    </row>
    <row r="24" spans="1:13" ht="15.75">
      <c r="A24" s="89" t="s">
        <v>67</v>
      </c>
      <c r="B24" s="91" t="s">
        <v>68</v>
      </c>
      <c r="C24" s="197">
        <v>13337</v>
      </c>
      <c r="D24" s="197">
        <v>13036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8</v>
      </c>
      <c r="D25" s="197">
        <v>10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34654</v>
      </c>
      <c r="H26" s="598">
        <f>H20+H21+H22</f>
        <v>34654</v>
      </c>
      <c r="M26" s="98"/>
    </row>
    <row r="27" spans="1:8" ht="15.75">
      <c r="A27" s="89" t="s">
        <v>79</v>
      </c>
      <c r="B27" s="91" t="s">
        <v>80</v>
      </c>
      <c r="C27" s="197">
        <f>3962+10+64</f>
        <v>4036</v>
      </c>
      <c r="D27" s="197">
        <v>4055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17381</v>
      </c>
      <c r="D28" s="598">
        <f>SUM(D24:D27)</f>
        <v>17101</v>
      </c>
      <c r="E28" s="202" t="s">
        <v>84</v>
      </c>
      <c r="F28" s="93" t="s">
        <v>85</v>
      </c>
      <c r="G28" s="595">
        <f>SUM(G29:G31)</f>
        <v>793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1364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-427</v>
      </c>
      <c r="H32" s="197">
        <v>359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366</v>
      </c>
      <c r="H34" s="598">
        <f>H28+H32+H33</f>
        <v>789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39802</v>
      </c>
      <c r="H37" s="600">
        <f>H26+H18+H34</f>
        <v>40225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11184</v>
      </c>
      <c r="D48" s="197">
        <v>11280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11184</v>
      </c>
      <c r="D52" s="598">
        <f>SUM(D48:D51)</f>
        <v>11280</v>
      </c>
      <c r="E52" s="201" t="s">
        <v>158</v>
      </c>
      <c r="F52" s="95" t="s">
        <v>159</v>
      </c>
      <c r="G52" s="197">
        <v>121</v>
      </c>
      <c r="H52" s="196">
        <v>147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122</v>
      </c>
      <c r="H54" s="197">
        <v>122</v>
      </c>
    </row>
    <row r="55" spans="1:8" ht="15.75">
      <c r="A55" s="100" t="s">
        <v>166</v>
      </c>
      <c r="B55" s="96" t="s">
        <v>167</v>
      </c>
      <c r="C55" s="478">
        <v>181</v>
      </c>
      <c r="D55" s="479">
        <v>181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32777</v>
      </c>
      <c r="D56" s="602">
        <f>D20+D21+D22+D28+D33+D46+D52+D54+D55</f>
        <v>32645</v>
      </c>
      <c r="E56" s="100" t="s">
        <v>850</v>
      </c>
      <c r="F56" s="99" t="s">
        <v>172</v>
      </c>
      <c r="G56" s="599">
        <f>G50+G52+G53+G54+G55</f>
        <v>243</v>
      </c>
      <c r="H56" s="600">
        <f>H50+H52+H53+H54+H55</f>
        <v>269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6662</v>
      </c>
      <c r="H61" s="596">
        <f>SUM(H62:H68)</f>
        <v>7045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3677</v>
      </c>
      <c r="H62" s="197">
        <v>3856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2038</v>
      </c>
      <c r="H64" s="197">
        <v>1873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167</v>
      </c>
      <c r="H65" s="197">
        <v>41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500</v>
      </c>
      <c r="H66" s="197"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193</v>
      </c>
      <c r="H67" s="197">
        <v>354</v>
      </c>
    </row>
    <row r="68" spans="1:8" ht="15.75">
      <c r="A68" s="89" t="s">
        <v>206</v>
      </c>
      <c r="B68" s="91" t="s">
        <v>207</v>
      </c>
      <c r="C68" s="197">
        <v>10898</v>
      </c>
      <c r="D68" s="197">
        <v>11519</v>
      </c>
      <c r="E68" s="89" t="s">
        <v>212</v>
      </c>
      <c r="F68" s="93" t="s">
        <v>213</v>
      </c>
      <c r="G68" s="197">
        <v>87</v>
      </c>
      <c r="H68" s="197">
        <v>425</v>
      </c>
    </row>
    <row r="69" spans="1:8" ht="15.75">
      <c r="A69" s="89" t="s">
        <v>210</v>
      </c>
      <c r="B69" s="91" t="s">
        <v>211</v>
      </c>
      <c r="C69" s="197">
        <v>2697</v>
      </c>
      <c r="D69" s="197">
        <v>2687</v>
      </c>
      <c r="E69" s="201" t="s">
        <v>79</v>
      </c>
      <c r="F69" s="93" t="s">
        <v>216</v>
      </c>
      <c r="G69" s="197">
        <f>177+7</f>
        <v>184</v>
      </c>
      <c r="H69" s="197">
        <v>180</v>
      </c>
    </row>
    <row r="70" spans="1:8" ht="15.75">
      <c r="A70" s="89" t="s">
        <v>214</v>
      </c>
      <c r="B70" s="91" t="s">
        <v>215</v>
      </c>
      <c r="C70" s="197">
        <v>122</v>
      </c>
      <c r="D70" s="197">
        <v>85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6846</v>
      </c>
      <c r="H71" s="598">
        <f>H59+H60+H61+H69+H70</f>
        <v>7225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2+560+30+7</f>
        <v>599</v>
      </c>
      <c r="D75" s="197">
        <v>481</v>
      </c>
      <c r="E75" s="485" t="s">
        <v>160</v>
      </c>
      <c r="F75" s="95" t="s">
        <v>233</v>
      </c>
      <c r="G75" s="478">
        <v>664</v>
      </c>
      <c r="H75" s="478">
        <v>428</v>
      </c>
    </row>
    <row r="76" spans="1:8" ht="15.75">
      <c r="A76" s="482" t="s">
        <v>77</v>
      </c>
      <c r="B76" s="96" t="s">
        <v>232</v>
      </c>
      <c r="C76" s="597">
        <f>SUM(C68:C75)</f>
        <v>14344</v>
      </c>
      <c r="D76" s="598">
        <f>SUM(D68:D75)</f>
        <v>14807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8">
        <v>17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7526</v>
      </c>
      <c r="H79" s="600">
        <f>H71+H73+H75+H77</f>
        <v>7670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27</v>
      </c>
      <c r="D88" s="197">
        <v>19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40</v>
      </c>
      <c r="D89" s="197">
        <v>182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67</v>
      </c>
      <c r="D92" s="598">
        <f>SUM(D88:D91)</f>
        <v>201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383</v>
      </c>
      <c r="D93" s="478">
        <v>511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14794</v>
      </c>
      <c r="D94" s="602">
        <f>D65+D76+D85+D92+D93</f>
        <v>15519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47571</v>
      </c>
      <c r="D95" s="604">
        <f>D94+D56</f>
        <v>48164</v>
      </c>
      <c r="E95" s="229" t="s">
        <v>942</v>
      </c>
      <c r="F95" s="489" t="s">
        <v>268</v>
      </c>
      <c r="G95" s="603">
        <f>G37+G40+G56+G79</f>
        <v>47571</v>
      </c>
      <c r="H95" s="604">
        <f>H37+H40+H56+H79</f>
        <v>48164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44095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48</v>
      </c>
      <c r="D12" s="316">
        <v>74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1782</v>
      </c>
      <c r="D13" s="316">
        <v>2331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99</v>
      </c>
      <c r="D14" s="316">
        <v>91</v>
      </c>
      <c r="E14" s="245" t="s">
        <v>285</v>
      </c>
      <c r="F14" s="240" t="s">
        <v>286</v>
      </c>
      <c r="G14" s="316">
        <v>3667</v>
      </c>
      <c r="H14" s="316">
        <v>4314</v>
      </c>
    </row>
    <row r="15" spans="1:8" ht="15.75">
      <c r="A15" s="194" t="s">
        <v>287</v>
      </c>
      <c r="B15" s="190" t="s">
        <v>288</v>
      </c>
      <c r="C15" s="316">
        <v>2177</v>
      </c>
      <c r="D15" s="316">
        <v>2562</v>
      </c>
      <c r="E15" s="245" t="s">
        <v>79</v>
      </c>
      <c r="F15" s="240" t="s">
        <v>289</v>
      </c>
      <c r="G15" s="316">
        <v>56</v>
      </c>
      <c r="H15" s="316">
        <f>301-6</f>
        <v>295</v>
      </c>
    </row>
    <row r="16" spans="1:8" ht="15.75">
      <c r="A16" s="194" t="s">
        <v>290</v>
      </c>
      <c r="B16" s="190" t="s">
        <v>291</v>
      </c>
      <c r="C16" s="316">
        <v>376</v>
      </c>
      <c r="D16" s="316">
        <v>447</v>
      </c>
      <c r="E16" s="236" t="s">
        <v>52</v>
      </c>
      <c r="F16" s="264" t="s">
        <v>292</v>
      </c>
      <c r="G16" s="628">
        <f>SUM(G12:G15)</f>
        <v>3723</v>
      </c>
      <c r="H16" s="629">
        <f>SUM(H12:H15)</f>
        <v>4609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39">
        <v>6</v>
      </c>
    </row>
    <row r="19" spans="1:8" ht="15.75">
      <c r="A19" s="194" t="s">
        <v>299</v>
      </c>
      <c r="B19" s="190" t="s">
        <v>300</v>
      </c>
      <c r="C19" s="316">
        <v>100</v>
      </c>
      <c r="D19" s="316">
        <v>261</v>
      </c>
      <c r="E19" s="194" t="s">
        <v>301</v>
      </c>
      <c r="F19" s="237" t="s">
        <v>302</v>
      </c>
      <c r="G19" s="316"/>
      <c r="H19" s="316">
        <v>4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4582</v>
      </c>
      <c r="D22" s="629">
        <f>SUM(D12:D18)+D19</f>
        <v>5766</v>
      </c>
      <c r="E22" s="194" t="s">
        <v>309</v>
      </c>
      <c r="F22" s="237" t="s">
        <v>310</v>
      </c>
      <c r="G22" s="316">
        <v>425</v>
      </c>
      <c r="H22" s="316">
        <v>191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18</v>
      </c>
      <c r="H24" s="316"/>
    </row>
    <row r="25" spans="1:8" ht="31.5">
      <c r="A25" s="194" t="s">
        <v>316</v>
      </c>
      <c r="B25" s="237" t="s">
        <v>317</v>
      </c>
      <c r="C25" s="316">
        <v>8</v>
      </c>
      <c r="D25" s="316">
        <v>4</v>
      </c>
      <c r="E25" s="194" t="s">
        <v>318</v>
      </c>
      <c r="F25" s="237" t="s">
        <v>319</v>
      </c>
      <c r="G25" s="316">
        <v>2</v>
      </c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445</v>
      </c>
      <c r="H27" s="629">
        <f>SUM(H22:H26)</f>
        <v>191</v>
      </c>
    </row>
    <row r="28" spans="1:8" ht="15.75">
      <c r="A28" s="194" t="s">
        <v>79</v>
      </c>
      <c r="B28" s="237" t="s">
        <v>327</v>
      </c>
      <c r="C28" s="316">
        <v>4</v>
      </c>
      <c r="D28" s="316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</v>
      </c>
      <c r="D29" s="629">
        <f>SUM(D25:D28)</f>
        <v>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4595</v>
      </c>
      <c r="D31" s="635">
        <f>D29+D22</f>
        <v>5775</v>
      </c>
      <c r="E31" s="251" t="s">
        <v>824</v>
      </c>
      <c r="F31" s="266" t="s">
        <v>331</v>
      </c>
      <c r="G31" s="253">
        <f>G16+G18+G27</f>
        <v>4168</v>
      </c>
      <c r="H31" s="254">
        <f>H16+H18+H27</f>
        <v>4806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427</v>
      </c>
      <c r="H33" s="629">
        <f>IF((D31-H31)&gt;0,D31-H31,0)</f>
        <v>969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4595</v>
      </c>
      <c r="D36" s="637">
        <f>D31-D34+D35</f>
        <v>5775</v>
      </c>
      <c r="E36" s="262" t="s">
        <v>346</v>
      </c>
      <c r="F36" s="256" t="s">
        <v>347</v>
      </c>
      <c r="G36" s="267">
        <f>G35-G34+G31</f>
        <v>4168</v>
      </c>
      <c r="H36" s="268">
        <f>H35-H34+H31</f>
        <v>4806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427</v>
      </c>
      <c r="H37" s="254">
        <f>IF((D36-H36)&gt;0,D36-H36,0)</f>
        <v>969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427</v>
      </c>
      <c r="H42" s="244">
        <f>IF(H37&gt;0,IF(D38+H37&lt;0,0,D38+H37),IF(D37-D38&lt;0,D38-D37,0))</f>
        <v>969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427</v>
      </c>
      <c r="H44" s="268">
        <f>IF(D42=0,IF(H42-H43&gt;0,H42-H43+D43,0),IF(D42-D43&lt;0,D43-D42+H43,0))</f>
        <v>969</v>
      </c>
    </row>
    <row r="45" spans="1:8" ht="16.5" thickBot="1">
      <c r="A45" s="270" t="s">
        <v>371</v>
      </c>
      <c r="B45" s="271" t="s">
        <v>372</v>
      </c>
      <c r="C45" s="630">
        <f>C36+C38+C42</f>
        <v>4595</v>
      </c>
      <c r="D45" s="631">
        <f>D36+D38+D42</f>
        <v>5775</v>
      </c>
      <c r="E45" s="270" t="s">
        <v>373</v>
      </c>
      <c r="F45" s="272" t="s">
        <v>374</v>
      </c>
      <c r="G45" s="630">
        <f>G42+G36</f>
        <v>4595</v>
      </c>
      <c r="H45" s="631">
        <f>H42+H36</f>
        <v>5775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44095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4168</v>
      </c>
      <c r="D11" s="197">
        <v>4958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-1851</v>
      </c>
      <c r="D12" s="197">
        <v>-2349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-2538</v>
      </c>
      <c r="D14" s="197">
        <v>-2638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-1008</v>
      </c>
      <c r="D15" s="197">
        <v>-771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-28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-1235</v>
      </c>
      <c r="D21" s="658">
        <f>SUM(D11:D20)</f>
        <v>-828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-25-247</f>
        <v>-272</v>
      </c>
      <c r="D23" s="197">
        <f>-13-323</f>
        <v>-336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-409</v>
      </c>
      <c r="D25" s="197">
        <v>-226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908</v>
      </c>
      <c r="D26" s="197">
        <v>1271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978</v>
      </c>
      <c r="D32" s="197">
        <v>80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1220</v>
      </c>
      <c r="D33" s="658">
        <f>SUM(D23:D32)</f>
        <v>783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-114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</v>
      </c>
      <c r="D40" s="197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-119</v>
      </c>
      <c r="D43" s="660">
        <f>SUM(D35:D42)</f>
        <v>-4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-134</v>
      </c>
      <c r="D44" s="307">
        <f>D43+D33+D21</f>
        <v>-49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201</v>
      </c>
      <c r="D45" s="309">
        <v>281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67</v>
      </c>
      <c r="D46" s="311">
        <f>D45+D44</f>
        <v>232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67</v>
      </c>
      <c r="D47" s="298">
        <v>232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44095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3" t="s">
        <v>453</v>
      </c>
      <c r="B8" s="706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4"/>
      <c r="B9" s="719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02" t="s">
        <v>458</v>
      </c>
      <c r="J9" s="702" t="s">
        <v>459</v>
      </c>
      <c r="K9" s="716"/>
      <c r="L9" s="716"/>
      <c r="M9" s="536" t="s">
        <v>825</v>
      </c>
      <c r="N9" s="532"/>
    </row>
    <row r="10" spans="1:14" s="533" customFormat="1" ht="31.5">
      <c r="A10" s="705"/>
      <c r="B10" s="720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443</v>
      </c>
      <c r="G13" s="584">
        <f>'1-Баланс'!H24</f>
        <v>0</v>
      </c>
      <c r="H13" s="585">
        <v>1135</v>
      </c>
      <c r="I13" s="584">
        <f>'1-Баланс'!H29+'1-Баланс'!H32</f>
        <v>1360</v>
      </c>
      <c r="J13" s="584">
        <f>'1-Баланс'!H30+'1-Баланс'!H33</f>
        <v>-571</v>
      </c>
      <c r="K13" s="585"/>
      <c r="L13" s="584">
        <f>SUM(C13:K13)</f>
        <v>40225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443</v>
      </c>
      <c r="G17" s="652">
        <f t="shared" si="2"/>
        <v>0</v>
      </c>
      <c r="H17" s="652">
        <f t="shared" si="2"/>
        <v>1135</v>
      </c>
      <c r="I17" s="652">
        <f t="shared" si="2"/>
        <v>1360</v>
      </c>
      <c r="J17" s="652">
        <f t="shared" si="2"/>
        <v>-571</v>
      </c>
      <c r="K17" s="652">
        <f t="shared" si="2"/>
        <v>0</v>
      </c>
      <c r="L17" s="584">
        <f t="shared" si="1"/>
        <v>40225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-427</v>
      </c>
      <c r="J18" s="584">
        <f>+'1-Баланс'!G33</f>
        <v>0</v>
      </c>
      <c r="K18" s="585"/>
      <c r="L18" s="584">
        <f t="shared" si="1"/>
        <v>-427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4</v>
      </c>
      <c r="K30" s="316"/>
      <c r="L30" s="584">
        <f t="shared" si="1"/>
        <v>4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443</v>
      </c>
      <c r="G31" s="652">
        <f t="shared" si="6"/>
        <v>0</v>
      </c>
      <c r="H31" s="652">
        <f t="shared" si="6"/>
        <v>1135</v>
      </c>
      <c r="I31" s="652">
        <f t="shared" si="6"/>
        <v>933</v>
      </c>
      <c r="J31" s="652">
        <f t="shared" si="6"/>
        <v>-567</v>
      </c>
      <c r="K31" s="652">
        <f t="shared" si="6"/>
        <v>0</v>
      </c>
      <c r="L31" s="584">
        <f t="shared" si="1"/>
        <v>39802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443</v>
      </c>
      <c r="G34" s="587">
        <f t="shared" si="7"/>
        <v>0</v>
      </c>
      <c r="H34" s="587">
        <f t="shared" si="7"/>
        <v>1135</v>
      </c>
      <c r="I34" s="587">
        <f t="shared" si="7"/>
        <v>933</v>
      </c>
      <c r="J34" s="587">
        <f t="shared" si="7"/>
        <v>-567</v>
      </c>
      <c r="K34" s="587">
        <f t="shared" si="7"/>
        <v>0</v>
      </c>
      <c r="L34" s="650">
        <f t="shared" si="1"/>
        <v>39802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44095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44095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F16" sqref="F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4060</v>
      </c>
      <c r="E13" s="328">
        <v>28</v>
      </c>
      <c r="F13" s="328"/>
      <c r="G13" s="329">
        <f t="shared" si="2"/>
        <v>4088</v>
      </c>
      <c r="H13" s="328"/>
      <c r="I13" s="328"/>
      <c r="J13" s="329">
        <f t="shared" si="3"/>
        <v>4088</v>
      </c>
      <c r="K13" s="328">
        <v>3867</v>
      </c>
      <c r="L13" s="328">
        <v>26</v>
      </c>
      <c r="M13" s="328"/>
      <c r="N13" s="329">
        <f t="shared" si="4"/>
        <v>3893</v>
      </c>
      <c r="O13" s="328"/>
      <c r="P13" s="328"/>
      <c r="Q13" s="329">
        <f t="shared" si="0"/>
        <v>3893</v>
      </c>
      <c r="R13" s="340">
        <f t="shared" si="1"/>
        <v>195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131</v>
      </c>
      <c r="E15" s="328"/>
      <c r="F15" s="328">
        <v>26</v>
      </c>
      <c r="G15" s="329">
        <f t="shared" si="2"/>
        <v>105</v>
      </c>
      <c r="H15" s="328"/>
      <c r="I15" s="328"/>
      <c r="J15" s="329">
        <f t="shared" si="3"/>
        <v>105</v>
      </c>
      <c r="K15" s="328">
        <v>115</v>
      </c>
      <c r="L15" s="328">
        <v>7</v>
      </c>
      <c r="M15" s="328">
        <v>24</v>
      </c>
      <c r="N15" s="707">
        <f>K15+L15-M15</f>
        <v>98</v>
      </c>
      <c r="O15" s="328"/>
      <c r="P15" s="328"/>
      <c r="Q15" s="329">
        <f t="shared" si="0"/>
        <v>98</v>
      </c>
      <c r="R15" s="340">
        <f t="shared" si="1"/>
        <v>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994</v>
      </c>
      <c r="E16" s="328">
        <v>19</v>
      </c>
      <c r="F16" s="328"/>
      <c r="G16" s="329">
        <f t="shared" si="2"/>
        <v>1013</v>
      </c>
      <c r="H16" s="328"/>
      <c r="I16" s="328"/>
      <c r="J16" s="329">
        <f t="shared" si="3"/>
        <v>1013</v>
      </c>
      <c r="K16" s="328">
        <v>797</v>
      </c>
      <c r="L16" s="328">
        <v>38</v>
      </c>
      <c r="M16" s="328"/>
      <c r="N16" s="329">
        <f t="shared" si="4"/>
        <v>835</v>
      </c>
      <c r="O16" s="328"/>
      <c r="P16" s="328"/>
      <c r="Q16" s="329">
        <f t="shared" si="0"/>
        <v>835</v>
      </c>
      <c r="R16" s="340">
        <f t="shared" si="1"/>
        <v>178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247</v>
      </c>
      <c r="E18" s="328"/>
      <c r="F18" s="328"/>
      <c r="G18" s="329">
        <f t="shared" si="2"/>
        <v>247</v>
      </c>
      <c r="H18" s="328"/>
      <c r="I18" s="328"/>
      <c r="J18" s="329">
        <f t="shared" si="3"/>
        <v>247</v>
      </c>
      <c r="K18" s="328">
        <v>52</v>
      </c>
      <c r="L18" s="328">
        <v>26</v>
      </c>
      <c r="M18" s="328"/>
      <c r="N18" s="329">
        <f t="shared" si="4"/>
        <v>78</v>
      </c>
      <c r="O18" s="328"/>
      <c r="P18" s="328"/>
      <c r="Q18" s="329">
        <f t="shared" si="0"/>
        <v>78</v>
      </c>
      <c r="R18" s="340">
        <f t="shared" si="1"/>
        <v>169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5432</v>
      </c>
      <c r="E19" s="330">
        <f>SUM(E11:E18)</f>
        <v>47</v>
      </c>
      <c r="F19" s="330">
        <f>SUM(F11:F18)</f>
        <v>26</v>
      </c>
      <c r="G19" s="329">
        <f t="shared" si="2"/>
        <v>5453</v>
      </c>
      <c r="H19" s="330">
        <f>SUM(H11:H18)</f>
        <v>0</v>
      </c>
      <c r="I19" s="330">
        <f>SUM(I11:I18)</f>
        <v>0</v>
      </c>
      <c r="J19" s="329">
        <f t="shared" si="3"/>
        <v>5453</v>
      </c>
      <c r="K19" s="330">
        <f>SUM(K11:K18)</f>
        <v>4831</v>
      </c>
      <c r="L19" s="330">
        <f>SUM(L11:L18)</f>
        <v>97</v>
      </c>
      <c r="M19" s="330">
        <f>SUM(M11:M18)</f>
        <v>24</v>
      </c>
      <c r="N19" s="329">
        <f t="shared" si="4"/>
        <v>4904</v>
      </c>
      <c r="O19" s="330">
        <f>SUM(O11:O18)</f>
        <v>0</v>
      </c>
      <c r="P19" s="330">
        <f>SUM(P11:P18)</f>
        <v>0</v>
      </c>
      <c r="Q19" s="329">
        <f t="shared" si="0"/>
        <v>4904</v>
      </c>
      <c r="R19" s="340">
        <f t="shared" si="1"/>
        <v>549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13068</v>
      </c>
      <c r="E23" s="328">
        <v>282</v>
      </c>
      <c r="F23" s="328"/>
      <c r="G23" s="329">
        <f t="shared" si="2"/>
        <v>13350</v>
      </c>
      <c r="H23" s="328">
        <v>19</v>
      </c>
      <c r="I23" s="328"/>
      <c r="J23" s="329">
        <f t="shared" si="3"/>
        <v>13369</v>
      </c>
      <c r="K23" s="328">
        <v>32</v>
      </c>
      <c r="L23" s="328"/>
      <c r="M23" s="328"/>
      <c r="N23" s="329">
        <f t="shared" si="4"/>
        <v>32</v>
      </c>
      <c r="O23" s="328"/>
      <c r="P23" s="328"/>
      <c r="Q23" s="329">
        <f t="shared" si="0"/>
        <v>32</v>
      </c>
      <c r="R23" s="340">
        <f t="shared" si="1"/>
        <v>13337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742</v>
      </c>
      <c r="E24" s="328"/>
      <c r="F24" s="328"/>
      <c r="G24" s="329">
        <f t="shared" si="2"/>
        <v>742</v>
      </c>
      <c r="H24" s="328"/>
      <c r="I24" s="328"/>
      <c r="J24" s="329">
        <f t="shared" si="3"/>
        <v>742</v>
      </c>
      <c r="K24" s="328">
        <v>732</v>
      </c>
      <c r="L24" s="328">
        <v>2</v>
      </c>
      <c r="M24" s="328"/>
      <c r="N24" s="329">
        <f t="shared" si="4"/>
        <v>734</v>
      </c>
      <c r="O24" s="328"/>
      <c r="P24" s="328"/>
      <c r="Q24" s="329">
        <f t="shared" si="0"/>
        <v>734</v>
      </c>
      <c r="R24" s="340">
        <f t="shared" si="1"/>
        <v>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4057</v>
      </c>
      <c r="E26" s="328"/>
      <c r="F26" s="328"/>
      <c r="G26" s="329">
        <f t="shared" si="2"/>
        <v>4057</v>
      </c>
      <c r="H26" s="328"/>
      <c r="I26" s="328">
        <v>19</v>
      </c>
      <c r="J26" s="329">
        <f t="shared" si="3"/>
        <v>4038</v>
      </c>
      <c r="K26" s="328">
        <v>2</v>
      </c>
      <c r="L26" s="328"/>
      <c r="M26" s="328"/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4036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17867</v>
      </c>
      <c r="E27" s="332">
        <f aca="true" t="shared" si="5" ref="E27:P27">SUM(E23:E26)</f>
        <v>282</v>
      </c>
      <c r="F27" s="332">
        <f t="shared" si="5"/>
        <v>0</v>
      </c>
      <c r="G27" s="333">
        <f t="shared" si="2"/>
        <v>18149</v>
      </c>
      <c r="H27" s="332">
        <f t="shared" si="5"/>
        <v>19</v>
      </c>
      <c r="I27" s="332">
        <f t="shared" si="5"/>
        <v>19</v>
      </c>
      <c r="J27" s="333">
        <f t="shared" si="3"/>
        <v>18149</v>
      </c>
      <c r="K27" s="332">
        <f t="shared" si="5"/>
        <v>766</v>
      </c>
      <c r="L27" s="332">
        <f t="shared" si="5"/>
        <v>2</v>
      </c>
      <c r="M27" s="332">
        <f t="shared" si="5"/>
        <v>0</v>
      </c>
      <c r="N27" s="333">
        <f t="shared" si="4"/>
        <v>768</v>
      </c>
      <c r="O27" s="332">
        <f t="shared" si="5"/>
        <v>0</v>
      </c>
      <c r="P27" s="332">
        <f t="shared" si="5"/>
        <v>0</v>
      </c>
      <c r="Q27" s="333">
        <f t="shared" si="0"/>
        <v>768</v>
      </c>
      <c r="R27" s="343">
        <f t="shared" si="1"/>
        <v>17381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26781</v>
      </c>
      <c r="E42" s="349">
        <f>E19+E20+E21+E27+E40+E41</f>
        <v>329</v>
      </c>
      <c r="F42" s="349">
        <f aca="true" t="shared" si="11" ref="F42:R42">F19+F20+F21+F27+F40+F41</f>
        <v>26</v>
      </c>
      <c r="G42" s="349">
        <f t="shared" si="11"/>
        <v>27084</v>
      </c>
      <c r="H42" s="349">
        <f t="shared" si="11"/>
        <v>19</v>
      </c>
      <c r="I42" s="349">
        <f t="shared" si="11"/>
        <v>19</v>
      </c>
      <c r="J42" s="349">
        <f t="shared" si="11"/>
        <v>27084</v>
      </c>
      <c r="K42" s="349">
        <f t="shared" si="11"/>
        <v>5597</v>
      </c>
      <c r="L42" s="349">
        <f t="shared" si="11"/>
        <v>99</v>
      </c>
      <c r="M42" s="349">
        <f t="shared" si="11"/>
        <v>24</v>
      </c>
      <c r="N42" s="349">
        <f t="shared" si="11"/>
        <v>5672</v>
      </c>
      <c r="O42" s="349">
        <f t="shared" si="11"/>
        <v>0</v>
      </c>
      <c r="P42" s="349">
        <f t="shared" si="11"/>
        <v>0</v>
      </c>
      <c r="Q42" s="349">
        <f t="shared" si="11"/>
        <v>5672</v>
      </c>
      <c r="R42" s="350">
        <f t="shared" si="11"/>
        <v>21412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44095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79" sqref="D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11184</v>
      </c>
      <c r="D13" s="362">
        <f>SUM(D14:D16)</f>
        <v>0</v>
      </c>
      <c r="E13" s="369">
        <f>SUM(E14:E16)</f>
        <v>11184</v>
      </c>
      <c r="F13" s="133"/>
    </row>
    <row r="14" spans="1:6" ht="15.75">
      <c r="A14" s="370" t="s">
        <v>596</v>
      </c>
      <c r="B14" s="135" t="s">
        <v>597</v>
      </c>
      <c r="C14" s="368">
        <v>11184</v>
      </c>
      <c r="D14" s="368"/>
      <c r="E14" s="369">
        <f aca="true" t="shared" si="0" ref="E14:E44">C14-D14</f>
        <v>11184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11184</v>
      </c>
      <c r="D21" s="440">
        <f>D13+D17+D18</f>
        <v>0</v>
      </c>
      <c r="E21" s="441">
        <f>E13+E17+E18</f>
        <v>11184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181</v>
      </c>
      <c r="D23" s="443"/>
      <c r="E23" s="442">
        <f t="shared" si="0"/>
        <v>181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10898</v>
      </c>
      <c r="D26" s="362">
        <f>SUM(D27:D29)</f>
        <v>10898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582</v>
      </c>
      <c r="D27" s="368">
        <v>582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818</v>
      </c>
      <c r="D28" s="368">
        <v>818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2697</v>
      </c>
      <c r="D30" s="197">
        <v>2697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122</v>
      </c>
      <c r="D31" s="197">
        <v>122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599</v>
      </c>
      <c r="D40" s="362">
        <f>SUM(D41:D44)</f>
        <v>599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599</v>
      </c>
      <c r="D44" s="368">
        <v>599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14344</v>
      </c>
      <c r="D45" s="438">
        <f>D26+D30+D31+D33+D32+D34+D35+D40</f>
        <v>14344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25709</v>
      </c>
      <c r="D46" s="444">
        <f>D45+D23+D21+D11</f>
        <v>14344</v>
      </c>
      <c r="E46" s="445">
        <f>E45+E23+E21+E11</f>
        <v>11365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121</v>
      </c>
      <c r="D66" s="197"/>
      <c r="E66" s="136">
        <f t="shared" si="1"/>
        <v>121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121</v>
      </c>
      <c r="D68" s="435">
        <f>D54+D58+D63+D64+D65+D66</f>
        <v>0</v>
      </c>
      <c r="E68" s="436">
        <f t="shared" si="1"/>
        <v>121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122</v>
      </c>
      <c r="D70" s="197"/>
      <c r="E70" s="136">
        <f t="shared" si="1"/>
        <v>122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3677</v>
      </c>
      <c r="D73" s="137">
        <f>SUM(D74:D76)</f>
        <v>3677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527</v>
      </c>
      <c r="D74" s="197">
        <v>527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3150</v>
      </c>
      <c r="D76" s="197">
        <v>3150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2985</v>
      </c>
      <c r="D87" s="134">
        <f>SUM(D88:D92)+D96</f>
        <v>2985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2038</v>
      </c>
      <c r="D89" s="197">
        <v>2038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167</v>
      </c>
      <c r="D90" s="197">
        <v>167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500</v>
      </c>
      <c r="D91" s="197">
        <v>500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87</v>
      </c>
      <c r="D92" s="138">
        <f>SUM(D93:D95)</f>
        <v>87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33</v>
      </c>
      <c r="D94" s="197">
        <v>33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54</v>
      </c>
      <c r="D95" s="197">
        <v>54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193</v>
      </c>
      <c r="D96" s="197">
        <v>193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184</v>
      </c>
      <c r="D97" s="197">
        <v>184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6846</v>
      </c>
      <c r="D98" s="433">
        <f>D87+D82+D77+D73+D97</f>
        <v>6846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7089</v>
      </c>
      <c r="D99" s="427">
        <f>D98+D70+D68</f>
        <v>6846</v>
      </c>
      <c r="E99" s="427">
        <f>E98+E70+E68</f>
        <v>243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44095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44095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2018-04-30T13:36:02Z</cp:lastPrinted>
  <dcterms:created xsi:type="dcterms:W3CDTF">2006-09-16T00:00:00Z</dcterms:created>
  <dcterms:modified xsi:type="dcterms:W3CDTF">2020-09-29T06:32:43Z</dcterms:modified>
  <cp:category/>
  <cp:version/>
  <cp:contentType/>
  <cp:contentStatus/>
</cp:coreProperties>
</file>