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84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<sst xmlns="http://schemas.openxmlformats.org/spreadsheetml/2006/main" count="5135" uniqueCount="1000">
  <si>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</si>
  <si>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</si>
  <si>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</si>
  <si>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</si>
  <si>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</si>
  <si>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</si>
  <si>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</si>
  <si>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</si>
  <si>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</si>
  <si>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</si>
  <si>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</si>
  <si>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</si>
  <si>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</si>
  <si>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</si>
  <si>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</si>
  <si>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</si>
  <si>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</si>
  <si>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</si>
  <si>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</si>
  <si>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</si>
  <si>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</si>
  <si>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</si>
  <si>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</si>
  <si>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</si>
  <si>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</si>
  <si>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</si>
  <si>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</si>
  <si>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</si>
  <si>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</si>
  <si>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</si>
  <si>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</si>
  <si>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</si>
  <si>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</si>
  <si>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</si>
  <si>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</si>
  <si>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</si>
  <si>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</si>
  <si>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</si>
  <si>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</si>
  <si>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</si>
  <si>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</si>
  <si>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</si>
  <si>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</si>
  <si>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</si>
  <si>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</si>
  <si>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</si>
  <si>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</si>
  <si>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</si>
  <si>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</si>
  <si>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</si>
  <si>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</si>
  <si>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</si>
  <si>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</si>
  <si>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</si>
  <si>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</si>
  <si>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</si>
  <si>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</si>
  <si>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</si>
  <si>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</si>
  <si>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</si>
  <si>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</si>
  <si>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</si>
  <si>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</si>
  <si>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</si>
  <si>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</si>
  <si>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</si>
  <si>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</si>
  <si>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</si>
  <si>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</si>
  <si>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</si>
  <si>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</si>
  <si>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</si>
  <si>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</si>
  <si>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</si>
  <si>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</si>
  <si>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</si>
  <si>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</si>
  <si>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</si>
  <si>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</si>
  <si>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</si>
  <si>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</si>
  <si>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</si>
  <si>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</si>
  <si>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</si>
  <si>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</si>
  <si>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</si>
  <si>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</si>
  <si>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</si>
  <si>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</si>
  <si>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</si>
  <si>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</si>
  <si>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</si>
  <si>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</si>
  <si>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</si>
  <si>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</si>
  <si>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</si>
  <si>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</si>
  <si>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</si>
  <si>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</si>
  <si>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</si>
  <si>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</si>
  <si>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</si>
  <si>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</si>
  <si>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</si>
  <si>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</si>
  <si>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</si>
  <si>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</si>
  <si>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</si>
  <si>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</si>
  <si>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</si>
  <si>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</si>
  <si>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</si>
  <si>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</si>
  <si>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</si>
  <si>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</si>
  <si>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</si>
  <si>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</si>
  <si>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</si>
  <si>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</si>
  <si>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</si>
  <si>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</si>
  <si>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</si>
  <si>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</si>
  <si>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</si>
  <si>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</si>
  <si>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</si>
  <si>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</si>
  <si>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</si>
  <si>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</si>
  <si>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</si>
  <si>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</si>
  <si>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</si>
  <si>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</si>
  <si>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</si>
  <si>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</si>
  <si>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</si>
  <si>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</si>
  <si>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</si>
  <si>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</si>
  <si>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</si>
  <si>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</si>
  <si>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</si>
  <si>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</si>
  <si>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</si>
  <si>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</si>
  <si>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</si>
  <si>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</si>
  <si>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</si>
  <si>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</si>
  <si>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</si>
  <si>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</si>
  <si>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</si>
  <si>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</si>
  <si>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</si>
  <si>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</si>
  <si>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</si>
  <si>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</si>
  <si>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</si>
  <si>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</si>
  <si>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</si>
  <si>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</si>
  <si>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</si>
  <si>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</si>
  <si>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</si>
  <si>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</si>
  <si>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</si>
  <si>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</si>
  <si>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</si>
  <si>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</si>
  <si>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</si>
  <si>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</si>
  <si>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</si>
  <si>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</si>
  <si>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</si>
  <si>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</si>
  <si>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</si>
  <si>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</si>
  <si>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</si>
  <si>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</si>
  <si>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</si>
  <si>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</si>
  <si>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</si>
  <si>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</si>
  <si>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</si>
  <si>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</si>
  <si>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</si>
  <si>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</si>
  <si>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</si>
  <si>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</si>
  <si>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</si>
  <si>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</si>
  <si>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</si>
  <si>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</si>
  <si>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</si>
  <si>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</si>
  <si>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</si>
  <si>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</si>
  <si>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</si>
  <si>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</si>
  <si>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</si>
  <si>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</si>
  <si>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</si>
  <si>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</si>
  <si>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</si>
  <si>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</si>
  <si>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</si>
  <si>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</si>
  <si>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</si>
  <si>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</si>
  <si>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</si>
  <si>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</si>
  <si>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</si>
  <si>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</si>
  <si>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</si>
  <si>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</si>
  <si>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</si>
  <si>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</si>
  <si>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</si>
  <si>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</si>
  <si>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</si>
  <si>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</si>
  <si>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</si>
  <si>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</si>
  <si>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</si>
  <si>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</si>
  <si>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</si>
  <si>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</si>
  <si>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</si>
  <si>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</si>
  <si>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</si>
  <si>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</si>
  <si>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</si>
  <si>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</si>
  <si>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</si>
  <si>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</si>
  <si>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</si>
  <si>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</si>
  <si>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</si>
  <si>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</si>
  <si>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</si>
  <si>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</si>
  <si>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</si>
  <si>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</si>
  <si>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</si>
  <si>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</si>
  <si>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</si>
  <si>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</si>
  <si>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</si>
  <si>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</si>
  <si>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</si>
  <si>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</si>
  <si>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</si>
  <si>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</si>
  <si>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</si>
  <si>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</si>
  <si>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</si>
  <si>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</si>
  <si>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</si>
  <si>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</si>
  <si>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</si>
  <si>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</si>
  <si>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</si>
  <si>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</si>
  <si>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</si>
  <si>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</si>
  <si>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</si>
  <si>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</si>
  <si>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</si>
  <si>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</si>
  <si>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</si>
  <si>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</si>
  <si>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</si>
  <si>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</si>
  <si>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</si>
  <si>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</si>
  <si>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</si>
  <si>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</si>
  <si>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</si>
  <si>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</si>
  <si>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</si>
  <si>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</si>
  <si>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</si>
  <si>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</si>
  <si>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</si>
  <si>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</si>
  <si>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</si>
  <si>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</si>
  <si>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</si>
  <si>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</si>
  <si>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</si>
  <si>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</si>
  <si>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</si>
  <si>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</si>
  <si>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</si>
  <si>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</si>
  <si>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</si>
  <si>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</si>
  <si>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</si>
  <si>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</si>
  <si>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</si>
  <si>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</si>
  <si>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</si>
  <si>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</si>
  <si>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</si>
  <si>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</si>
  <si>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</si>
  <si>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</si>
  <si>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</si>
  <si>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</si>
  <si>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</si>
  <si>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</si>
  <si>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</si>
  <si>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</si>
  <si>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</si>
  <si>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</si>
  <si>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</si>
  <si>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</si>
  <si>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</si>
  <si>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</si>
  <si>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</si>
  <si>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</si>
  <si>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</si>
  <si>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</si>
  <si>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</si>
  <si>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</si>
  <si>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</si>
  <si>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</si>
  <si>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</si>
  <si>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</si>
  <si>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</si>
  <si>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</si>
  <si>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</si>
  <si>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</si>
  <si>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</si>
  <si>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</si>
  <si>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</si>
  <si>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</si>
  <si>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</si>
  <si>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</si>
  <si>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</si>
  <si>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</si>
  <si>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</si>
  <si>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</si>
  <si>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</si>
  <si>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</si>
  <si>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</si>
  <si>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</si>
  <si>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</si>
  <si>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</si>
  <si>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</si>
  <si>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</si>
  <si>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</si>
  <si>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</si>
  <si>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</si>
  <si>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</si>
  <si>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</si>
  <si>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</si>
  <si>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</si>
  <si>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</si>
  <si>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</si>
  <si>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</si>
  <si>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</si>
  <si>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</si>
  <si>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</si>
  <si>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</si>
  <si>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</si>
  <si>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</si>
  <si>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</si>
  <si>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</si>
  <si>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</si>
  <si>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</si>
  <si>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</si>
  <si>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</si>
  <si>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</si>
  <si>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</si>
  <si>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</si>
  <si>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</si>
  <si>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</si>
  <si>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</si>
  <si>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</si>
  <si>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</si>
  <si>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</si>
  <si>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</si>
  <si>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</si>
  <si>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</si>
  <si>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</si>
  <si>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</si>
  <si>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</si>
  <si>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</si>
  <si>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</si>
  <si>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</si>
  <si>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</si>
  <si>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</si>
  <si>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</si>
  <si>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</si>
  <si>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</si>
  <si>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</si>
  <si>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</si>
  <si>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</si>
  <si>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</si>
  <si>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</si>
  <si>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</si>
  <si>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</si>
  <si>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</si>
  <si>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</si>
  <si>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</si>
  <si>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</si>
  <si>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</si>
  <si>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</si>
  <si>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</si>
  <si>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</si>
  <si>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</si>
  <si>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</si>
  <si>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</si>
  <si>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</si>
  <si>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</si>
  <si>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</si>
  <si>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</si>
  <si>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</si>
  <si>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</si>
  <si>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</si>
  <si>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</si>
  <si>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</si>
  <si>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</si>
  <si>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</si>
  <si>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</si>
  <si>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</si>
  <si>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</si>
  <si>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</si>
  <si>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</si>
  <si>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</si>
  <si>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</si>
  <si>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</si>
  <si>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</si>
  <si>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</si>
  <si>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</si>
  <si>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</si>
  <si>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</si>
  <si>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</si>
  <si>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</si>
  <si>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</si>
  <si>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</si>
  <si>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</si>
  <si>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</si>
  <si>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</si>
  <si>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</si>
  <si>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</si>
  <si>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</si>
  <si>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</si>
  <si>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</si>
  <si>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</si>
  <si>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</si>
  <si>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</si>
  <si>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</si>
  <si>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</si>
  <si>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</si>
  <si>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</si>
  <si>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</si>
  <si>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</si>
  <si>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</si>
  <si>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</si>
  <si>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</si>
  <si>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</si>
  <si>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</si>
  <si>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</si>
  <si>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</si>
  <si>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</si>
  <si>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</si>
  <si>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</si>
  <si>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</si>
  <si>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</si>
  <si>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</si>
  <si>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</si>
  <si>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</si>
  <si>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</si>
  <si>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</si>
  <si>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</si>
  <si>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</si>
  <si>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</si>
  <si>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</si>
  <si>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</si>
  <si>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</si>
  <si>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</si>
  <si>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</si>
  <si>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</si>
  <si>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</si>
  <si>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</si>
  <si>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</si>
  <si>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</si>
  <si>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</si>
  <si>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</si>
  <si>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</si>
  <si>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</si>
  <si>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</si>
  <si>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</si>
  <si>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</si>
  <si>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</si>
  <si>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</si>
  <si>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</si>
  <si>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</si>
  <si>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</si>
  <si>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</si>
  <si>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</si>
  <si>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</si>
  <si>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</si>
  <si>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</si>
  <si>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</si>
  <si>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</si>
  <si>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</si>
  <si>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</si>
  <si>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</si>
  <si>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</si>
  <si>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</si>
  <si>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</si>
  <si>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</si>
  <si>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</si>
  <si>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</si>
  <si>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</si>
  <si>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</si>
  <si>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</si>
  <si>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</si>
  <si>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</si>
  <si>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</si>
  <si>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</si>
  <si>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</si>
  <si>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</si>
  <si>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</si>
  <si>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</si>
  <si>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</si>
  <si>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</si>
  <si>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</si>
  <si>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</si>
  <si>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</si>
  <si>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</si>
  <si>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</si>
  <si>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</si>
  <si>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</si>
  <si>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</si>
  <si>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</si>
  <si>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</si>
  <si>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</si>
  <si>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</si>
  <si>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</si>
  <si>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</si>
  <si>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</si>
  <si>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</si>
  <si>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</si>
  <si>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</si>
  <si>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</si>
  <si>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</si>
  <si>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</si>
  <si>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</si>
  <si>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</si>
  <si>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</si>
  <si>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</si>
  <si>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</si>
  <si>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</si>
  <si>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</si>
  <si>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</si>
  <si>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</si>
  <si>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</si>
  <si>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</si>
  <si>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</si>
  <si>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</si>
  <si>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</si>
  <si>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</si>
  <si>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</si>
  <si>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</si>
  <si>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</si>
  <si>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</si>
  <si>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</si>
  <si>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</si>
  <si>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</si>
  <si>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</si>
  <si>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</si>
  <si>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</si>
  <si>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</si>
  <si>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</si>
  <si>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</si>
  <si>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</si>
  <si>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</si>
  <si>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</si>
  <si>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</si>
  <si>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</si>
  <si>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</si>
  <si>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</si>
  <si>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</si>
  <si>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</si>
  <si>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</si>
  <si>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</si>
  <si>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</si>
  <si>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</si>
  <si>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</si>
  <si>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</si>
  <si>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</si>
  <si>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</si>
  <si>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</si>
  <si>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</si>
  <si>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</si>
  <si>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</si>
  <si>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</si>
  <si>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</si>
  <si>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</si>
  <si>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</si>
  <si>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</si>
  <si>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</si>
  <si>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</si>
  <si>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</si>
  <si>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</si>
  <si>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</si>
  <si>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</si>
  <si>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</si>
  <si>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</si>
  <si>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</si>
  <si>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</si>
  <si>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</si>
  <si>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</si>
  <si>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</si>
  <si>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</si>
  <si>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</si>
  <si>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</si>
  <si>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</si>
  <si>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</si>
  <si>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</si>
  <si>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</si>
  <si>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</si>
  <si>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</si>
  <si>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</si>
  <si>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</si>
  <si>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</si>
  <si>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</si>
  <si>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</si>
  <si>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</si>
  <si>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</si>
  <si>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</si>
  <si>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</si>
  <si>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</si>
  <si>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</si>
  <si>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</si>
  <si>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</si>
  <si>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</si>
  <si>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</si>
  <si>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</si>
  <si>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</si>
  <si>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</si>
  <si>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</si>
  <si>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</si>
  <si>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</si>
  <si>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</si>
  <si>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</si>
  <si>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</si>
  <si>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</si>
  <si>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</si>
  <si>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</si>
  <si>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</si>
  <si>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</si>
  <si>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</si>
  <si>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</si>
  <si>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</si>
  <si>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</si>
  <si>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</si>
  <si>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</si>
  <si>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</si>
  <si>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</si>
  <si>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</si>
  <si>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</si>
  <si>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</si>
  <si>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</si>
  <si>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</si>
  <si>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</si>
  <si>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</si>
  <si>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</si>
  <si>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</si>
  <si>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</si>
  <si>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</si>
  <si>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</si>
  <si>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</si>
  <si>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</si>
  <si>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</si>
  <si>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</si>
  <si>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</si>
  <si>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</si>
  <si>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</si>
  <si>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</si>
  <si>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</si>
  <si>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</si>
  <si>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</si>
  <si>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</si>
  <si>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</si>
  <si>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</si>
  <si>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</si>
  <si>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</si>
  <si>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</si>
  <si>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</si>
  <si>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</si>
  <si>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</si>
  <si>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</si>
  <si>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</si>
  <si>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</si>
  <si>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</si>
  <si>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</si>
  <si>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</si>
  <si>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</si>
  <si>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</si>
  <si>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</si>
  <si>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</si>
  <si>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</si>
  <si>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</si>
  <si>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</si>
  <si>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</si>
  <si>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</si>
  <si>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</si>
  <si>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</si>
  <si>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</si>
  <si>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</si>
  <si>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</si>
  <si>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</si>
  <si>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</si>
  <si>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</si>
  <si>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</si>
  <si>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</si>
  <si>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</si>
  <si>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</si>
  <si>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</si>
  <si>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</si>
  <si>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</si>
  <si>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</si>
  <si>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</si>
  <si>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</si>
  <si>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</si>
  <si>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</si>
  <si>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</si>
  <si>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</si>
  <si>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</si>
  <si>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</si>
  <si>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</si>
  <si>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</si>
  <si>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</si>
  <si>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</si>
  <si>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</si>
  <si>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</si>
  <si>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</si>
  <si>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</si>
  <si>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</si>
  <si>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</si>
  <si>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</si>
  <si>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</si>
  <si>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</si>
  <si>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</si>
  <si>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</si>
  <si>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</si>
  <si>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</si>
  <si>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</si>
  <si>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</si>
  <si>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</si>
  <si>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</si>
  <si>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</si>
  <si>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</si>
  <si>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</si>
  <si>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</si>
  <si>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</si>
  <si>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</si>
  <si>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</si>
  <si>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</si>
  <si>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</si>
  <si>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</si>
  <si>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</si>
  <si>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</si>
  <si>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</si>
  <si>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</si>
  <si>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</si>
  <si>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</si>
  <si>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</si>
  <si>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</si>
  <si>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</si>
  <si>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</si>
  <si>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</si>
  <si>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</si>
  <si>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</si>
  <si>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</si>
  <si>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</si>
  <si>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</si>
  <si>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</si>
  <si>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</si>
  <si>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</si>
  <si>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</si>
  <si>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</si>
  <si>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</si>
  <si>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</si>
  <si>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</si>
  <si>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</si>
  <si>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</si>
  <si>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</si>
  <si>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</si>
  <si>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</si>
  <si>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</si>
  <si>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</si>
  <si>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</si>
  <si>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</si>
  <si>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</si>
  <si>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</si>
  <si>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</si>
  <si>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</si>
  <si>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</si>
  <si>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</si>
  <si>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</si>
  <si>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</si>
  <si>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</si>
  <si>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</si>
  <si>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</si>
  <si>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</si>
  <si>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</si>
  <si>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</si>
  <si>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</si>
  <si>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</si>
  <si>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</si>
  <si>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</si>
  <si>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</si>
  <si>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</si>
  <si>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</si>
  <si>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</si>
  <si>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</si>
  <si>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</si>
  <si>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</si>
  <si>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</si>
  <si>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</si>
  <si>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</si>
  <si>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</si>
  <si>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</si>
  <si>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</si>
  <si>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</si>
  <si>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</si>
  <si>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</si>
  <si>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</si>
  <si>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</si>
  <si>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</si>
  <si>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</si>
  <si>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</si>
  <si>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</si>
  <si>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</si>
  <si>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</si>
  <si>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</si>
  <si>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</si>
  <si>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</si>
  <si>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</si>
  <si>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</si>
  <si>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</si>
  <si>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</si>
  <si>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</si>
  <si>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</si>
  <si>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</si>
  <si>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</si>
  <si>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</si>
  <si>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</si>
  <si>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</si>
  <si>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</si>
  <si>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</si>
  <si>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</si>
  <si>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</si>
  <si>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</si>
  <si>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</si>
  <si>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</si>
  <si>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</si>
  <si>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</si>
  <si>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</si>
  <si>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</si>
  <si>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</si>
  <si>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</si>
  <si>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</si>
  <si>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</si>
  <si>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</si>
  <si>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</si>
  <si>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</si>
  <si>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</si>
  <si>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</si>
  <si>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</si>
  <si>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</si>
  <si>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</si>
  <si>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</si>
  <si>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</si>
  <si>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</si>
  <si>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</si>
  <si>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</si>
  <si>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</si>
  <si>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</si>
  <si>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</si>
  <si>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</si>
  <si>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</si>
  <si>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</si>
  <si>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</si>
  <si>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</si>
  <si>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</si>
  <si>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</si>
  <si>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</si>
  <si>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</si>
  <si>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</si>
  <si>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</si>
  <si>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</si>
  <si>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</si>
  <si>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</si>
  <si>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</si>
  <si>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</si>
  <si>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</si>
  <si>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</si>
  <si>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</si>
  <si>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</si>
  <si>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</si>
  <si>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</si>
  <si>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</si>
  <si>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</si>
  <si>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</si>
  <si>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</si>
  <si>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</si>
  <si>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</si>
  <si>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</si>
  <si>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</si>
  <si>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</si>
  <si>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</si>
  <si>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</si>
  <si>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</si>
  <si>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</si>
  <si>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</si>
  <si>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</si>
  <si>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</si>
  <si>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</si>
  <si>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</si>
  <si>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</si>
  <si>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</si>
  <si>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</si>
  <si>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</si>
  <si>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</si>
  <si>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</si>
  <si>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</si>
  <si>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</si>
  <si>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</si>
  <si>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</si>
  <si>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</si>
  <si>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</si>
  <si>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</si>
  <si>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</si>
  <si>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</si>
  <si>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</si>
  <si>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</si>
  <si>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</si>
  <si>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</si>
  <si>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</si>
  <si>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</si>
  <si>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</si>
  <si>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</si>
  <si>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</si>
  <si>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</si>
  <si>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</si>
  <si>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</si>
  <si>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</si>
  <si>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</si>
  <si>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</si>
  <si>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</si>
  <si>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</si>
  <si>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</si>
  <si>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</si>
  <si>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</si>
  <si>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</si>
  <si>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</si>
  <si>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</si>
  <si>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</si>
  <si>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</si>
  <si>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</si>
  <si>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</si>
  <si>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</si>
  <si>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</si>
  <si>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</si>
  <si>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</si>
  <si>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</si>
  <si>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</si>
  <si>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</si>
  <si>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</si>
  <si>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</si>
  <si>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</si>
  <si>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</si>
  <si>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</si>
  <si>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</si>
  <si>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</si>
  <si>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</si>
  <si>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</si>
  <si>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</si>
  <si>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</si>
  <si>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</si>
  <si>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</si>
  <si>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</si>
  <si>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</si>
  <si>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</si>
  <si>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</si>
  <si>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</si>
  <si>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</si>
  <si>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</si>
  <si>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</si>
  <si>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</si>
  <si>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http://torgoterm-bg.com</t>
  </si>
  <si>
    <t>Евелина Миленска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</si>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</sst>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8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43100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43118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Евелина Миленска</v>
      </c>
    </row>
    <row r="4" spans="1:2" ht="15">
      <c r="A4" s="678" t="s">
        <v>965</v>
      </c>
      <c r="B4" s="679"/>
    </row>
    <row r="5" spans="1:2" ht="46.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6">
        <v>42736</v>
      </c>
    </row>
    <row r="10" spans="1:2" ht="15">
      <c r="A10" s="7" t="s">
        <v>2</v>
      </c>
      <c r="B10" s="576">
        <v>43100</v>
      </c>
    </row>
    <row r="11" spans="1:2" ht="15">
      <c r="A11" s="7" t="s">
        <v>977</v>
      </c>
      <c r="B11" s="576">
        <v>43118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5" t="s">
        <v>990</v>
      </c>
    </row>
    <row r="15" spans="1:2" ht="15">
      <c r="A15" s="10" t="s">
        <v>969</v>
      </c>
      <c r="B15" s="577" t="s">
        <v>924</v>
      </c>
    </row>
    <row r="16" spans="1:2" ht="15">
      <c r="A16" s="7" t="s">
        <v>3</v>
      </c>
      <c r="B16" s="575" t="s">
        <v>989</v>
      </c>
    </row>
    <row r="17" spans="1:2" ht="15">
      <c r="A17" s="7" t="s">
        <v>920</v>
      </c>
      <c r="B17" s="575" t="s">
        <v>991</v>
      </c>
    </row>
    <row r="18" spans="1:2" ht="15">
      <c r="A18" s="7" t="s">
        <v>919</v>
      </c>
      <c r="B18" s="575" t="s">
        <v>992</v>
      </c>
    </row>
    <row r="19" spans="1:2" ht="15">
      <c r="A19" s="7" t="s">
        <v>4</v>
      </c>
      <c r="B19" s="575" t="s">
        <v>993</v>
      </c>
    </row>
    <row r="20" spans="1:2" ht="15">
      <c r="A20" s="7" t="s">
        <v>5</v>
      </c>
      <c r="B20" s="575" t="s">
        <v>993</v>
      </c>
    </row>
    <row r="21" spans="1:2" ht="15">
      <c r="A21" s="10" t="s">
        <v>6</v>
      </c>
      <c r="B21" s="577" t="s">
        <v>994</v>
      </c>
    </row>
    <row r="22" spans="1:2" ht="15">
      <c r="A22" s="10" t="s">
        <v>917</v>
      </c>
      <c r="B22" s="577" t="s">
        <v>995</v>
      </c>
    </row>
    <row r="23" spans="1:2" ht="15">
      <c r="A23" s="10" t="s">
        <v>7</v>
      </c>
      <c r="B23" s="686" t="s">
        <v>996</v>
      </c>
    </row>
    <row r="24" spans="1:2" ht="15">
      <c r="A24" s="10" t="s">
        <v>918</v>
      </c>
      <c r="B24" s="687" t="s">
        <v>997</v>
      </c>
    </row>
    <row r="25" spans="1:2" ht="15">
      <c r="A25" s="7" t="s">
        <v>921</v>
      </c>
      <c r="B25" s="688"/>
    </row>
    <row r="26" spans="1:2" ht="15">
      <c r="A26" s="10" t="s">
        <v>970</v>
      </c>
      <c r="B26" s="577" t="s">
        <v>998</v>
      </c>
    </row>
    <row r="27" spans="1:2" ht="15">
      <c r="A27" s="10" t="s">
        <v>971</v>
      </c>
      <c r="B27" s="577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21" sqref="D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493</v>
      </c>
      <c r="D30" s="366">
        <v>493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493</v>
      </c>
      <c r="D45" s="436">
        <f>D26+D30+D31+D33+D32+D34+D35+D40</f>
        <v>493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493</v>
      </c>
      <c r="D46" s="442">
        <f>D45+D23+D21+D11</f>
        <v>493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43118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F7" sqref="F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0</v>
      </c>
      <c r="D45" s="436">
        <f>D26+D30+D31+D33+D32+D34+D35+D40</f>
        <v>0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0</v>
      </c>
      <c r="D46" s="442">
        <f>D45+D23+D21+D11</f>
        <v>0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48</v>
      </c>
      <c r="D87" s="134">
        <f>SUM(D88:D92)+D96</f>
        <v>48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48</v>
      </c>
      <c r="D89" s="197">
        <v>48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48</v>
      </c>
      <c r="D98" s="431">
        <f>D87+D82+D77+D73+D97</f>
        <v>48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48</v>
      </c>
      <c r="D99" s="425">
        <f>D98+D70+D68</f>
        <v>48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43118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4" sqref="D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706</v>
      </c>
      <c r="D30" s="366">
        <v>706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706</v>
      </c>
      <c r="D45" s="436">
        <f>D26+D30+D31+D33+D32+D34+D35+D40</f>
        <v>706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706</v>
      </c>
      <c r="D46" s="442">
        <f>D45+D23+D21+D11</f>
        <v>706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43118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9" sqref="A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">
      <c r="A31" s="691" t="s">
        <v>977</v>
      </c>
      <c r="B31" s="700">
        <f>pdeReportingDate</f>
        <v>43118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2" t="s">
        <v>8</v>
      </c>
      <c r="B33" s="701" t="str">
        <f>authorName</f>
        <v>Евелина Миленска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ТОРГОТЕРМ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01.01.2017 г. до 31.12.2017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12797</v>
      </c>
      <c r="D6" s="672">
        <f aca="true" t="shared" si="0" ref="D6:D15">C6-E6</f>
        <v>0</v>
      </c>
      <c r="E6" s="671">
        <f>'1-Баланс'!G95</f>
        <v>12797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5680</v>
      </c>
      <c r="D7" s="672">
        <f t="shared" si="0"/>
        <v>2680</v>
      </c>
      <c r="E7" s="671">
        <f>'1-Баланс'!G18</f>
        <v>3000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539</v>
      </c>
      <c r="D8" s="672">
        <f t="shared" si="0"/>
        <v>0</v>
      </c>
      <c r="E8" s="671">
        <f>ABS('2-Отчет за доходите'!C44)-ABS('2-Отчет за доходите'!G44)</f>
        <v>539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97</v>
      </c>
      <c r="D9" s="672">
        <f t="shared" si="0"/>
        <v>0</v>
      </c>
      <c r="E9" s="671">
        <f>'3-Отчет за паричния поток'!C45</f>
        <v>97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129</v>
      </c>
      <c r="D10" s="672">
        <f t="shared" si="0"/>
        <v>0</v>
      </c>
      <c r="E10" s="671">
        <f>'3-Отчет за паричния поток'!C46</f>
        <v>129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5680</v>
      </c>
      <c r="D11" s="672">
        <f t="shared" si="0"/>
        <v>0</v>
      </c>
      <c r="E11" s="671">
        <f>'4-Отчет за собствения капитал'!L34</f>
        <v>5680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0.039961447212336895</v>
      </c>
      <c r="E3" s="643"/>
    </row>
    <row r="4" spans="1:4" ht="30.7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0.0948943661971831</v>
      </c>
    </row>
    <row r="5" spans="1:4" ht="30.7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0.07573415765069552</v>
      </c>
    </row>
    <row r="6" spans="1:4" ht="30.7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0.04211924669844495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1.0409294555395245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90">
        <v>6</v>
      </c>
      <c r="B10" s="588" t="s">
        <v>896</v>
      </c>
      <c r="C10" s="589" t="s">
        <v>897</v>
      </c>
      <c r="D10" s="638">
        <f>'1-Баланс'!C94/'1-Баланс'!G79</f>
        <v>1.8999756631783888</v>
      </c>
    </row>
    <row r="11" spans="1:4" ht="62.25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1.0756875152105134</v>
      </c>
    </row>
    <row r="12" spans="1:4" ht="46.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0.03139449987831589</v>
      </c>
    </row>
    <row r="13" spans="1:4" ht="30.75">
      <c r="A13" s="590">
        <v>9</v>
      </c>
      <c r="B13" s="588" t="s">
        <v>900</v>
      </c>
      <c r="C13" s="589" t="s">
        <v>901</v>
      </c>
      <c r="D13" s="638">
        <f>'1-Баланс'!C92/'1-Баланс'!G79</f>
        <v>0.03139449987831589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1.6301667875271937</v>
      </c>
    </row>
    <row r="16" spans="1:4" ht="30.7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1.053997030554036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0.3462246777163904</v>
      </c>
    </row>
    <row r="19" spans="1:4" ht="30.75">
      <c r="A19" s="590">
        <v>13</v>
      </c>
      <c r="B19" s="588" t="s">
        <v>933</v>
      </c>
      <c r="C19" s="589" t="s">
        <v>906</v>
      </c>
      <c r="D19" s="638">
        <f>D4/D5</f>
        <v>1.252992957746479</v>
      </c>
    </row>
    <row r="20" spans="1:4" ht="30.75">
      <c r="A20" s="590">
        <v>14</v>
      </c>
      <c r="B20" s="588" t="s">
        <v>907</v>
      </c>
      <c r="C20" s="589" t="s">
        <v>908</v>
      </c>
      <c r="D20" s="638">
        <f>D6/D5</f>
        <v>0.55614597171212</v>
      </c>
    </row>
    <row r="21" spans="1:5" ht="1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635</v>
      </c>
      <c r="E21" s="695"/>
    </row>
    <row r="22" spans="1:4" ht="46.5">
      <c r="A22" s="590">
        <v>16</v>
      </c>
      <c r="B22" s="588" t="s">
        <v>913</v>
      </c>
      <c r="C22" s="589" t="s">
        <v>914</v>
      </c>
      <c r="D22" s="644">
        <f>D21/'1-Баланс'!G37</f>
        <v>0.11179577464788733</v>
      </c>
    </row>
    <row r="23" spans="1:4" ht="30.75">
      <c r="A23" s="590">
        <v>17</v>
      </c>
      <c r="B23" s="588" t="s">
        <v>980</v>
      </c>
      <c r="C23" s="589" t="s">
        <v>981</v>
      </c>
      <c r="D23" s="644">
        <f>(D21+'2-Отчет за доходите'!C14)/'2-Отчет за доходите'!G31</f>
        <v>0.10891450248030347</v>
      </c>
    </row>
    <row r="24" spans="1:4" ht="30.75">
      <c r="A24" s="590">
        <v>18</v>
      </c>
      <c r="B24" s="588" t="s">
        <v>982</v>
      </c>
      <c r="C24" s="589" t="s">
        <v>983</v>
      </c>
      <c r="D24" s="644">
        <f>('1-Баланс'!G56+'1-Баланс'!G79)/(D21+'2-Отчет за доходите'!C14)</f>
        <v>4.766912257200268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">
      <c r="C2" s="578"/>
      <c r="F2" s="499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79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79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1432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79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2754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79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126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79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33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79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167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79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28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79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79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4870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79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79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79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79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17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79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79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79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79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79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79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79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79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79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79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79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79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79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79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79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79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79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79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79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79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79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79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79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79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79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103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79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4990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79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1822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79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326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79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570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79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669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79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79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79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3387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79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558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79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3343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79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157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79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79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89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79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132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79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79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79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4291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79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79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79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79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79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79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79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79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79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126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79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79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79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129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79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79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7807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79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12797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79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79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79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79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79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79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79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79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79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1343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79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79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79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79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79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1643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79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498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79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939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79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-441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79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79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539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79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79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1037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79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5680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79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79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79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1479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79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79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79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79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415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79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1894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79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79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79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168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79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946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79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3008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79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79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426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79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3661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79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79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79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3354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79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79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187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79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73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79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79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79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79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4109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79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79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79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79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4109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79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12797</v>
      </c>
    </row>
    <row r="126" spans="3:6" s="495" customFormat="1" ht="15">
      <c r="C126" s="578"/>
      <c r="F126" s="499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79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7384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79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297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79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858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79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3006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79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420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79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351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79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95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79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585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79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79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79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12996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79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96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79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79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16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79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61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79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173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79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13169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79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539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79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79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79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13169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79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539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79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79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79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79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79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539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79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79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539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79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13708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79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12963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79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328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79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79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181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79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13488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79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220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79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79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79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79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79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79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79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79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13708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79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79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79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79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13708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79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79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79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79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79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13708</v>
      </c>
    </row>
    <row r="180" spans="3:6" s="495" customFormat="1" ht="15">
      <c r="C180" s="578"/>
      <c r="F180" s="499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79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13479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79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-11475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79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79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-1830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79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753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79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79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79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79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-16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79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318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79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1229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79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-612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79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79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79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79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79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79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79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79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79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79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-612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79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79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79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309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79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-591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79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-175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79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-72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79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79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-56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79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-585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79">
        <f t="shared" si="20"/>
        <v>43100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32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79">
        <f t="shared" si="20"/>
        <v>43100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97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79">
        <f t="shared" si="20"/>
        <v>43100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129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79">
        <f t="shared" si="20"/>
        <v>43100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129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79">
        <f t="shared" si="20"/>
        <v>43100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">
      <c r="C217" s="578"/>
      <c r="F217" s="499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79">
        <f aca="true" t="shared" si="23" ref="C218:C281">endDate</f>
        <v>43100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79">
        <f t="shared" si="23"/>
        <v>43100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79">
        <f t="shared" si="23"/>
        <v>43100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79">
        <f t="shared" si="23"/>
        <v>43100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79">
        <f t="shared" si="23"/>
        <v>43100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79">
        <f t="shared" si="23"/>
        <v>43100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79">
        <f t="shared" si="23"/>
        <v>43100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79">
        <f t="shared" si="23"/>
        <v>43100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79">
        <f t="shared" si="23"/>
        <v>43100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79">
        <f t="shared" si="23"/>
        <v>43100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79">
        <f t="shared" si="23"/>
        <v>43100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79">
        <f t="shared" si="23"/>
        <v>43100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79">
        <f t="shared" si="23"/>
        <v>43100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79">
        <f t="shared" si="23"/>
        <v>43100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79">
        <f t="shared" si="23"/>
        <v>43100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79">
        <f t="shared" si="23"/>
        <v>43100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79">
        <f t="shared" si="23"/>
        <v>43100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79">
        <f t="shared" si="23"/>
        <v>43100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79">
        <f t="shared" si="23"/>
        <v>43100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79">
        <f t="shared" si="23"/>
        <v>43100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79">
        <f t="shared" si="23"/>
        <v>43100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79">
        <f t="shared" si="23"/>
        <v>43100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79">
        <f t="shared" si="23"/>
        <v>43100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79">
        <f t="shared" si="23"/>
        <v>43100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79">
        <f t="shared" si="23"/>
        <v>43100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79">
        <f t="shared" si="23"/>
        <v>43100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79">
        <f t="shared" si="23"/>
        <v>43100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79">
        <f t="shared" si="23"/>
        <v>43100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79">
        <f t="shared" si="23"/>
        <v>43100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79">
        <f t="shared" si="23"/>
        <v>43100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79">
        <f t="shared" si="23"/>
        <v>43100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79">
        <f t="shared" si="23"/>
        <v>43100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79">
        <f t="shared" si="23"/>
        <v>43100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79">
        <f t="shared" si="23"/>
        <v>43100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79">
        <f t="shared" si="23"/>
        <v>43100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79">
        <f t="shared" si="23"/>
        <v>43100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79">
        <f t="shared" si="23"/>
        <v>43100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79">
        <f t="shared" si="23"/>
        <v>43100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79">
        <f t="shared" si="23"/>
        <v>43100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79">
        <f t="shared" si="23"/>
        <v>43100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79">
        <f t="shared" si="23"/>
        <v>43100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79">
        <f t="shared" si="23"/>
        <v>43100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79">
        <f t="shared" si="23"/>
        <v>43100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79">
        <f t="shared" si="23"/>
        <v>43100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79">
        <f t="shared" si="23"/>
        <v>43100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1344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79">
        <f t="shared" si="23"/>
        <v>43100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79">
        <f t="shared" si="23"/>
        <v>43100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79">
        <f t="shared" si="23"/>
        <v>43100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79">
        <f t="shared" si="23"/>
        <v>43100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1344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79">
        <f t="shared" si="23"/>
        <v>43100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79">
        <f t="shared" si="23"/>
        <v>43100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79">
        <f t="shared" si="23"/>
        <v>43100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79">
        <f t="shared" si="23"/>
        <v>43100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79">
        <f t="shared" si="23"/>
        <v>43100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79">
        <f t="shared" si="23"/>
        <v>43100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79">
        <f t="shared" si="23"/>
        <v>43100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79">
        <f t="shared" si="23"/>
        <v>43100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79">
        <f t="shared" si="23"/>
        <v>43100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79">
        <f t="shared" si="23"/>
        <v>43100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79">
        <f t="shared" si="23"/>
        <v>43100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79">
        <f t="shared" si="23"/>
        <v>43100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79">
        <f t="shared" si="23"/>
        <v>43100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-1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79">
        <f t="shared" si="23"/>
        <v>43100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79">
        <f t="shared" si="23"/>
        <v>43100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79">
        <f aca="true" t="shared" si="26" ref="C282:C345">endDate</f>
        <v>43100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79">
        <f t="shared" si="26"/>
        <v>43100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79">
        <f t="shared" si="26"/>
        <v>43100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79">
        <f t="shared" si="26"/>
        <v>43100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79">
        <f t="shared" si="26"/>
        <v>43100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79">
        <f t="shared" si="26"/>
        <v>43100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79">
        <f t="shared" si="26"/>
        <v>43100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79">
        <f t="shared" si="26"/>
        <v>43100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79">
        <f t="shared" si="26"/>
        <v>43100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79">
        <f t="shared" si="26"/>
        <v>43100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79">
        <f t="shared" si="26"/>
        <v>43100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79">
        <f t="shared" si="26"/>
        <v>43100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79">
        <f t="shared" si="26"/>
        <v>43100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79">
        <f t="shared" si="26"/>
        <v>43100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79">
        <f t="shared" si="26"/>
        <v>43100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79">
        <f t="shared" si="26"/>
        <v>43100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79">
        <f t="shared" si="26"/>
        <v>43100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79">
        <f t="shared" si="26"/>
        <v>43100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79">
        <f t="shared" si="26"/>
        <v>43100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79">
        <f t="shared" si="26"/>
        <v>43100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79">
        <f t="shared" si="26"/>
        <v>43100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79">
        <f t="shared" si="26"/>
        <v>43100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79">
        <f t="shared" si="26"/>
        <v>43100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79">
        <f t="shared" si="26"/>
        <v>43100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79">
        <f t="shared" si="26"/>
        <v>43100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79">
        <f t="shared" si="26"/>
        <v>43100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79">
        <f t="shared" si="26"/>
        <v>43100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79">
        <f t="shared" si="26"/>
        <v>43100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79">
        <f t="shared" si="26"/>
        <v>43100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79">
        <f t="shared" si="26"/>
        <v>43100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79">
        <f t="shared" si="26"/>
        <v>43100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79">
        <f t="shared" si="26"/>
        <v>43100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79">
        <f t="shared" si="26"/>
        <v>43100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79">
        <f t="shared" si="26"/>
        <v>43100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79">
        <f t="shared" si="26"/>
        <v>43100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79">
        <f t="shared" si="26"/>
        <v>43100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79">
        <f t="shared" si="26"/>
        <v>43100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79">
        <f t="shared" si="26"/>
        <v>43100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79">
        <f t="shared" si="26"/>
        <v>43100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79">
        <f t="shared" si="26"/>
        <v>43100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79">
        <f t="shared" si="26"/>
        <v>43100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79">
        <f t="shared" si="26"/>
        <v>43100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79">
        <f t="shared" si="26"/>
        <v>43100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79">
        <f t="shared" si="26"/>
        <v>43100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79">
        <f t="shared" si="26"/>
        <v>43100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79">
        <f t="shared" si="26"/>
        <v>43100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79">
        <f t="shared" si="26"/>
        <v>43100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79">
        <f t="shared" si="26"/>
        <v>43100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79">
        <f t="shared" si="26"/>
        <v>43100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79">
        <f t="shared" si="26"/>
        <v>43100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79">
        <f t="shared" si="26"/>
        <v>43100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79">
        <f t="shared" si="26"/>
        <v>43100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79">
        <f t="shared" si="26"/>
        <v>43100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79">
        <f t="shared" si="26"/>
        <v>43100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79">
        <f t="shared" si="26"/>
        <v>43100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79">
        <f t="shared" si="26"/>
        <v>43100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79">
        <f t="shared" si="26"/>
        <v>43100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79">
        <f t="shared" si="26"/>
        <v>43100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79">
        <f t="shared" si="26"/>
        <v>43100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79">
        <f t="shared" si="26"/>
        <v>43100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79">
        <f t="shared" si="26"/>
        <v>43100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79">
        <f t="shared" si="26"/>
        <v>43100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79">
        <f t="shared" si="26"/>
        <v>43100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79">
        <f t="shared" si="26"/>
        <v>43100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79">
        <f aca="true" t="shared" si="29" ref="C346:C409">endDate</f>
        <v>43100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79">
        <f t="shared" si="29"/>
        <v>43100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79">
        <f t="shared" si="29"/>
        <v>43100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79">
        <f t="shared" si="29"/>
        <v>43100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79">
        <f t="shared" si="29"/>
        <v>43100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939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79">
        <f t="shared" si="29"/>
        <v>43100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79">
        <f t="shared" si="29"/>
        <v>43100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79">
        <f t="shared" si="29"/>
        <v>43100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79">
        <f t="shared" si="29"/>
        <v>43100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939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79">
        <f t="shared" si="29"/>
        <v>43100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539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79">
        <f t="shared" si="29"/>
        <v>43100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79">
        <f t="shared" si="29"/>
        <v>43100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79">
        <f t="shared" si="29"/>
        <v>43100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79">
        <f t="shared" si="29"/>
        <v>43100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79">
        <f t="shared" si="29"/>
        <v>43100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79">
        <f t="shared" si="29"/>
        <v>43100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79">
        <f t="shared" si="29"/>
        <v>43100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79">
        <f t="shared" si="29"/>
        <v>43100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79">
        <f t="shared" si="29"/>
        <v>43100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79">
        <f t="shared" si="29"/>
        <v>43100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79">
        <f t="shared" si="29"/>
        <v>43100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79">
        <f t="shared" si="29"/>
        <v>43100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79">
        <f t="shared" si="29"/>
        <v>43100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1478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79">
        <f t="shared" si="29"/>
        <v>43100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79">
        <f t="shared" si="29"/>
        <v>43100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79">
        <f t="shared" si="29"/>
        <v>43100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1478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79">
        <f t="shared" si="29"/>
        <v>43100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79">
        <f t="shared" si="29"/>
        <v>43100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79">
        <f t="shared" si="29"/>
        <v>43100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79">
        <f t="shared" si="29"/>
        <v>43100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79">
        <f t="shared" si="29"/>
        <v>43100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79">
        <f t="shared" si="29"/>
        <v>43100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79">
        <f t="shared" si="29"/>
        <v>43100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79">
        <f t="shared" si="29"/>
        <v>43100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79">
        <f t="shared" si="29"/>
        <v>43100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79">
        <f t="shared" si="29"/>
        <v>43100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79">
        <f t="shared" si="29"/>
        <v>43100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79">
        <f t="shared" si="29"/>
        <v>43100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79">
        <f t="shared" si="29"/>
        <v>43100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79">
        <f t="shared" si="29"/>
        <v>43100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79">
        <f t="shared" si="29"/>
        <v>43100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79">
        <f t="shared" si="29"/>
        <v>43100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79">
        <f t="shared" si="29"/>
        <v>43100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79">
        <f t="shared" si="29"/>
        <v>43100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79">
        <f t="shared" si="29"/>
        <v>43100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-441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79">
        <f t="shared" si="29"/>
        <v>43100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79">
        <f t="shared" si="29"/>
        <v>43100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79">
        <f t="shared" si="29"/>
        <v>43100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-441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79">
        <f t="shared" si="29"/>
        <v>43100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79">
        <f t="shared" si="29"/>
        <v>43100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79">
        <f t="shared" si="29"/>
        <v>43100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79">
        <f t="shared" si="29"/>
        <v>43100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79">
        <f t="shared" si="29"/>
        <v>43100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79">
        <f t="shared" si="29"/>
        <v>43100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79">
        <f t="shared" si="29"/>
        <v>43100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79">
        <f t="shared" si="29"/>
        <v>43100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79">
        <f t="shared" si="29"/>
        <v>43100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79">
        <f t="shared" si="29"/>
        <v>43100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79">
        <f t="shared" si="29"/>
        <v>43100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79">
        <f t="shared" si="29"/>
        <v>43100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79">
        <f t="shared" si="29"/>
        <v>43100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79">
        <f t="shared" si="29"/>
        <v>43100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79">
        <f t="shared" si="29"/>
        <v>43100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79">
        <f t="shared" si="29"/>
        <v>43100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79">
        <f aca="true" t="shared" si="32" ref="C410:C459">endDate</f>
        <v>43100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79">
        <f t="shared" si="32"/>
        <v>43100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79">
        <f t="shared" si="32"/>
        <v>43100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79">
        <f t="shared" si="32"/>
        <v>43100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79">
        <f t="shared" si="32"/>
        <v>43100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79">
        <f t="shared" si="32"/>
        <v>43100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79">
        <f t="shared" si="32"/>
        <v>43100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5142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79">
        <f t="shared" si="32"/>
        <v>43100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79">
        <f t="shared" si="32"/>
        <v>43100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79">
        <f t="shared" si="32"/>
        <v>43100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79">
        <f t="shared" si="32"/>
        <v>43100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5142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79">
        <f t="shared" si="32"/>
        <v>43100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539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79">
        <f t="shared" si="32"/>
        <v>43100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79">
        <f t="shared" si="32"/>
        <v>43100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79">
        <f t="shared" si="32"/>
        <v>43100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79">
        <f t="shared" si="32"/>
        <v>43100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79">
        <f t="shared" si="32"/>
        <v>43100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79">
        <f t="shared" si="32"/>
        <v>43100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79">
        <f t="shared" si="32"/>
        <v>43100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79">
        <f t="shared" si="32"/>
        <v>43100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79">
        <f t="shared" si="32"/>
        <v>43100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79">
        <f t="shared" si="32"/>
        <v>43100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79">
        <f t="shared" si="32"/>
        <v>43100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79">
        <f t="shared" si="32"/>
        <v>43100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-1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79">
        <f t="shared" si="32"/>
        <v>43100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5680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79">
        <f t="shared" si="32"/>
        <v>43100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79">
        <f t="shared" si="32"/>
        <v>43100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79">
        <f t="shared" si="32"/>
        <v>43100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5680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79">
        <f t="shared" si="32"/>
        <v>43100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79">
        <f t="shared" si="32"/>
        <v>43100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79">
        <f t="shared" si="32"/>
        <v>43100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79">
        <f t="shared" si="32"/>
        <v>43100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79">
        <f t="shared" si="32"/>
        <v>43100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79">
        <f t="shared" si="32"/>
        <v>43100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79">
        <f t="shared" si="32"/>
        <v>43100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79">
        <f t="shared" si="32"/>
        <v>43100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79">
        <f t="shared" si="32"/>
        <v>43100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79">
        <f t="shared" si="32"/>
        <v>43100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79">
        <f t="shared" si="32"/>
        <v>43100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79">
        <f t="shared" si="32"/>
        <v>43100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79">
        <f t="shared" si="32"/>
        <v>43100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79">
        <f t="shared" si="32"/>
        <v>43100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79">
        <f t="shared" si="32"/>
        <v>43100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79">
        <f t="shared" si="32"/>
        <v>43100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79">
        <f t="shared" si="32"/>
        <v>43100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79">
        <f t="shared" si="32"/>
        <v>43100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79">
        <f t="shared" si="32"/>
        <v>43100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79">
        <f t="shared" si="32"/>
        <v>43100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79">
        <f t="shared" si="32"/>
        <v>43100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79">
        <f t="shared" si="32"/>
        <v>43100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">
      <c r="C460" s="578"/>
      <c r="F460" s="499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79">
        <f aca="true" t="shared" si="35" ref="C461:C524">endDate</f>
        <v>43100</v>
      </c>
      <c r="D461" s="105" t="s">
        <v>523</v>
      </c>
      <c r="E461" s="494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79">
        <f t="shared" si="35"/>
        <v>43100</v>
      </c>
      <c r="D462" s="105" t="s">
        <v>526</v>
      </c>
      <c r="E462" s="494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79">
        <f t="shared" si="35"/>
        <v>43100</v>
      </c>
      <c r="D463" s="105" t="s">
        <v>529</v>
      </c>
      <c r="E463" s="494">
        <v>1</v>
      </c>
      <c r="F463" s="105" t="s">
        <v>528</v>
      </c>
      <c r="H463" s="105">
        <f>'Справка 6'!D13</f>
        <v>10383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79">
        <f t="shared" si="35"/>
        <v>43100</v>
      </c>
      <c r="D464" s="105" t="s">
        <v>532</v>
      </c>
      <c r="E464" s="494">
        <v>1</v>
      </c>
      <c r="F464" s="105" t="s">
        <v>531</v>
      </c>
      <c r="H464" s="105">
        <f>'Справка 6'!D14</f>
        <v>388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79">
        <f t="shared" si="35"/>
        <v>43100</v>
      </c>
      <c r="D465" s="105" t="s">
        <v>535</v>
      </c>
      <c r="E465" s="494">
        <v>1</v>
      </c>
      <c r="F465" s="105" t="s">
        <v>534</v>
      </c>
      <c r="H465" s="105">
        <f>'Справка 6'!D15</f>
        <v>247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79">
        <f t="shared" si="35"/>
        <v>43100</v>
      </c>
      <c r="D466" s="105" t="s">
        <v>537</v>
      </c>
      <c r="E466" s="494">
        <v>1</v>
      </c>
      <c r="F466" s="105" t="s">
        <v>536</v>
      </c>
      <c r="H466" s="105">
        <f>'Справка 6'!D16</f>
        <v>662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79">
        <f t="shared" si="35"/>
        <v>43100</v>
      </c>
      <c r="D467" s="105" t="s">
        <v>540</v>
      </c>
      <c r="E467" s="494">
        <v>1</v>
      </c>
      <c r="F467" s="105" t="s">
        <v>539</v>
      </c>
      <c r="H467" s="105">
        <f>'Справка 6'!D17</f>
        <v>21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79">
        <f t="shared" si="35"/>
        <v>43100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79">
        <f t="shared" si="35"/>
        <v>43100</v>
      </c>
      <c r="D469" s="105" t="s">
        <v>545</v>
      </c>
      <c r="E469" s="494">
        <v>1</v>
      </c>
      <c r="F469" s="105" t="s">
        <v>828</v>
      </c>
      <c r="H469" s="105">
        <f>'Справка 6'!D19</f>
        <v>13874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79">
        <f t="shared" si="35"/>
        <v>43100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79">
        <f t="shared" si="35"/>
        <v>43100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79">
        <f t="shared" si="35"/>
        <v>43100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79">
        <f t="shared" si="35"/>
        <v>43100</v>
      </c>
      <c r="D473" s="105" t="s">
        <v>555</v>
      </c>
      <c r="E473" s="494">
        <v>1</v>
      </c>
      <c r="F473" s="105" t="s">
        <v>554</v>
      </c>
      <c r="H473" s="105">
        <f>'Справка 6'!D24</f>
        <v>97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79">
        <f t="shared" si="35"/>
        <v>43100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79">
        <f t="shared" si="35"/>
        <v>43100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79">
        <f t="shared" si="35"/>
        <v>43100</v>
      </c>
      <c r="D476" s="105" t="s">
        <v>560</v>
      </c>
      <c r="E476" s="494">
        <v>1</v>
      </c>
      <c r="F476" s="105" t="s">
        <v>863</v>
      </c>
      <c r="H476" s="105">
        <f>'Справка 6'!D27</f>
        <v>97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79">
        <f t="shared" si="35"/>
        <v>43100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79">
        <f t="shared" si="35"/>
        <v>43100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79">
        <f t="shared" si="35"/>
        <v>43100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79">
        <f t="shared" si="35"/>
        <v>43100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79">
        <f t="shared" si="35"/>
        <v>43100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79">
        <f t="shared" si="35"/>
        <v>43100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79">
        <f t="shared" si="35"/>
        <v>43100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79">
        <f t="shared" si="35"/>
        <v>43100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79">
        <f t="shared" si="35"/>
        <v>43100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79">
        <f t="shared" si="35"/>
        <v>43100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79">
        <f t="shared" si="35"/>
        <v>43100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79">
        <f t="shared" si="35"/>
        <v>43100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79">
        <f t="shared" si="35"/>
        <v>43100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79">
        <f t="shared" si="35"/>
        <v>43100</v>
      </c>
      <c r="D490" s="105" t="s">
        <v>583</v>
      </c>
      <c r="E490" s="494">
        <v>1</v>
      </c>
      <c r="F490" s="105" t="s">
        <v>582</v>
      </c>
      <c r="H490" s="105">
        <f>'Справка 6'!D42</f>
        <v>13971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79">
        <f t="shared" si="35"/>
        <v>43100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79">
        <f t="shared" si="35"/>
        <v>43100</v>
      </c>
      <c r="D492" s="105" t="s">
        <v>526</v>
      </c>
      <c r="E492" s="494">
        <v>2</v>
      </c>
      <c r="F492" s="105" t="s">
        <v>525</v>
      </c>
      <c r="H492" s="105">
        <f>'Справка 6'!E12</f>
        <v>274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79">
        <f t="shared" si="35"/>
        <v>43100</v>
      </c>
      <c r="D493" s="105" t="s">
        <v>529</v>
      </c>
      <c r="E493" s="494">
        <v>2</v>
      </c>
      <c r="F493" s="105" t="s">
        <v>528</v>
      </c>
      <c r="H493" s="105">
        <f>'Справка 6'!E13</f>
        <v>202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79">
        <f t="shared" si="35"/>
        <v>43100</v>
      </c>
      <c r="D494" s="105" t="s">
        <v>532</v>
      </c>
      <c r="E494" s="494">
        <v>2</v>
      </c>
      <c r="F494" s="105" t="s">
        <v>531</v>
      </c>
      <c r="H494" s="105">
        <f>'Справка 6'!E14</f>
        <v>47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79">
        <f t="shared" si="35"/>
        <v>43100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79">
        <f t="shared" si="35"/>
        <v>43100</v>
      </c>
      <c r="D496" s="105" t="s">
        <v>537</v>
      </c>
      <c r="E496" s="494">
        <v>2</v>
      </c>
      <c r="F496" s="105" t="s">
        <v>536</v>
      </c>
      <c r="H496" s="105">
        <f>'Справка 6'!E16</f>
        <v>89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79">
        <f t="shared" si="35"/>
        <v>43100</v>
      </c>
      <c r="D497" s="105" t="s">
        <v>540</v>
      </c>
      <c r="E497" s="494">
        <v>2</v>
      </c>
      <c r="F497" s="105" t="s">
        <v>539</v>
      </c>
      <c r="H497" s="105">
        <f>'Справка 6'!E17</f>
        <v>14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79">
        <f t="shared" si="35"/>
        <v>43100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79">
        <f t="shared" si="35"/>
        <v>43100</v>
      </c>
      <c r="D499" s="105" t="s">
        <v>545</v>
      </c>
      <c r="E499" s="494">
        <v>2</v>
      </c>
      <c r="F499" s="105" t="s">
        <v>828</v>
      </c>
      <c r="H499" s="105">
        <f>'Справка 6'!E19</f>
        <v>626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79">
        <f t="shared" si="35"/>
        <v>43100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79">
        <f t="shared" si="35"/>
        <v>43100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79">
        <f t="shared" si="35"/>
        <v>43100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79">
        <f t="shared" si="35"/>
        <v>43100</v>
      </c>
      <c r="D503" s="105" t="s">
        <v>555</v>
      </c>
      <c r="E503" s="494">
        <v>2</v>
      </c>
      <c r="F503" s="105" t="s">
        <v>554</v>
      </c>
      <c r="H503" s="105">
        <f>'Справка 6'!E24</f>
        <v>22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79">
        <f t="shared" si="35"/>
        <v>43100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79">
        <f t="shared" si="35"/>
        <v>43100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79">
        <f t="shared" si="35"/>
        <v>43100</v>
      </c>
      <c r="D506" s="105" t="s">
        <v>560</v>
      </c>
      <c r="E506" s="494">
        <v>2</v>
      </c>
      <c r="F506" s="105" t="s">
        <v>863</v>
      </c>
      <c r="H506" s="105">
        <f>'Справка 6'!E27</f>
        <v>22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79">
        <f t="shared" si="35"/>
        <v>43100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79">
        <f t="shared" si="35"/>
        <v>43100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79">
        <f t="shared" si="35"/>
        <v>43100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79">
        <f t="shared" si="35"/>
        <v>43100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79">
        <f t="shared" si="35"/>
        <v>43100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79">
        <f t="shared" si="35"/>
        <v>43100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79">
        <f t="shared" si="35"/>
        <v>43100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79">
        <f t="shared" si="35"/>
        <v>43100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79">
        <f t="shared" si="35"/>
        <v>43100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79">
        <f t="shared" si="35"/>
        <v>43100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79">
        <f t="shared" si="35"/>
        <v>43100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79">
        <f t="shared" si="35"/>
        <v>43100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79">
        <f t="shared" si="35"/>
        <v>43100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79">
        <f t="shared" si="35"/>
        <v>43100</v>
      </c>
      <c r="D520" s="105" t="s">
        <v>583</v>
      </c>
      <c r="E520" s="494">
        <v>2</v>
      </c>
      <c r="F520" s="105" t="s">
        <v>582</v>
      </c>
      <c r="H520" s="105">
        <f>'Справка 6'!E42</f>
        <v>648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79">
        <f t="shared" si="35"/>
        <v>43100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79">
        <f t="shared" si="35"/>
        <v>43100</v>
      </c>
      <c r="D522" s="105" t="s">
        <v>526</v>
      </c>
      <c r="E522" s="494">
        <v>3</v>
      </c>
      <c r="F522" s="105" t="s">
        <v>525</v>
      </c>
      <c r="H522" s="105">
        <f>'Справка 6'!F12</f>
        <v>274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79">
        <f t="shared" si="35"/>
        <v>43100</v>
      </c>
      <c r="D523" s="105" t="s">
        <v>529</v>
      </c>
      <c r="E523" s="494">
        <v>3</v>
      </c>
      <c r="F523" s="105" t="s">
        <v>528</v>
      </c>
      <c r="H523" s="105">
        <f>'Справка 6'!F13</f>
        <v>84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79">
        <f t="shared" si="35"/>
        <v>43100</v>
      </c>
      <c r="D524" s="105" t="s">
        <v>532</v>
      </c>
      <c r="E524" s="494">
        <v>3</v>
      </c>
      <c r="F524" s="105" t="s">
        <v>531</v>
      </c>
      <c r="H524" s="105">
        <f>'Справка 6'!F14</f>
        <v>17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79">
        <f aca="true" t="shared" si="38" ref="C525:C588">endDate</f>
        <v>43100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79">
        <f t="shared" si="38"/>
        <v>43100</v>
      </c>
      <c r="D526" s="105" t="s">
        <v>537</v>
      </c>
      <c r="E526" s="494">
        <v>3</v>
      </c>
      <c r="F526" s="105" t="s">
        <v>536</v>
      </c>
      <c r="H526" s="105">
        <f>'Справка 6'!F16</f>
        <v>12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79">
        <f t="shared" si="38"/>
        <v>43100</v>
      </c>
      <c r="D527" s="105" t="s">
        <v>540</v>
      </c>
      <c r="E527" s="494">
        <v>3</v>
      </c>
      <c r="F527" s="105" t="s">
        <v>539</v>
      </c>
      <c r="H527" s="105">
        <f>'Справка 6'!F17</f>
        <v>7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79">
        <f t="shared" si="38"/>
        <v>43100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79">
        <f t="shared" si="38"/>
        <v>43100</v>
      </c>
      <c r="D529" s="105" t="s">
        <v>545</v>
      </c>
      <c r="E529" s="494">
        <v>3</v>
      </c>
      <c r="F529" s="105" t="s">
        <v>828</v>
      </c>
      <c r="H529" s="105">
        <f>'Справка 6'!F19</f>
        <v>394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79">
        <f t="shared" si="38"/>
        <v>43100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79">
        <f t="shared" si="38"/>
        <v>43100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79">
        <f t="shared" si="38"/>
        <v>43100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79">
        <f t="shared" si="38"/>
        <v>43100</v>
      </c>
      <c r="D533" s="105" t="s">
        <v>555</v>
      </c>
      <c r="E533" s="494">
        <v>3</v>
      </c>
      <c r="F533" s="105" t="s">
        <v>554</v>
      </c>
      <c r="H533" s="105">
        <f>'Справка 6'!F24</f>
        <v>5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79">
        <f t="shared" si="38"/>
        <v>43100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79">
        <f t="shared" si="38"/>
        <v>43100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79">
        <f t="shared" si="38"/>
        <v>43100</v>
      </c>
      <c r="D536" s="105" t="s">
        <v>560</v>
      </c>
      <c r="E536" s="494">
        <v>3</v>
      </c>
      <c r="F536" s="105" t="s">
        <v>863</v>
      </c>
      <c r="H536" s="105">
        <f>'Справка 6'!F27</f>
        <v>5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79">
        <f t="shared" si="38"/>
        <v>43100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79">
        <f t="shared" si="38"/>
        <v>43100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79">
        <f t="shared" si="38"/>
        <v>43100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79">
        <f t="shared" si="38"/>
        <v>43100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79">
        <f t="shared" si="38"/>
        <v>43100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79">
        <f t="shared" si="38"/>
        <v>43100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79">
        <f t="shared" si="38"/>
        <v>43100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79">
        <f t="shared" si="38"/>
        <v>43100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79">
        <f t="shared" si="38"/>
        <v>43100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79">
        <f t="shared" si="38"/>
        <v>43100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79">
        <f t="shared" si="38"/>
        <v>43100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79">
        <f t="shared" si="38"/>
        <v>43100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79">
        <f t="shared" si="38"/>
        <v>43100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79">
        <f t="shared" si="38"/>
        <v>43100</v>
      </c>
      <c r="D550" s="105" t="s">
        <v>583</v>
      </c>
      <c r="E550" s="494">
        <v>3</v>
      </c>
      <c r="F550" s="105" t="s">
        <v>582</v>
      </c>
      <c r="H550" s="105">
        <f>'Справка 6'!F42</f>
        <v>399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79">
        <f t="shared" si="38"/>
        <v>43100</v>
      </c>
      <c r="D551" s="105" t="s">
        <v>523</v>
      </c>
      <c r="E551" s="494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79">
        <f t="shared" si="38"/>
        <v>43100</v>
      </c>
      <c r="D552" s="105" t="s">
        <v>526</v>
      </c>
      <c r="E552" s="494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79">
        <f t="shared" si="38"/>
        <v>43100</v>
      </c>
      <c r="D553" s="105" t="s">
        <v>529</v>
      </c>
      <c r="E553" s="494">
        <v>4</v>
      </c>
      <c r="F553" s="105" t="s">
        <v>528</v>
      </c>
      <c r="H553" s="105">
        <f>'Справка 6'!G13</f>
        <v>10501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79">
        <f t="shared" si="38"/>
        <v>43100</v>
      </c>
      <c r="D554" s="105" t="s">
        <v>532</v>
      </c>
      <c r="E554" s="494">
        <v>4</v>
      </c>
      <c r="F554" s="105" t="s">
        <v>531</v>
      </c>
      <c r="H554" s="105">
        <f>'Справка 6'!G14</f>
        <v>418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79">
        <f t="shared" si="38"/>
        <v>43100</v>
      </c>
      <c r="D555" s="105" t="s">
        <v>535</v>
      </c>
      <c r="E555" s="494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79">
        <f t="shared" si="38"/>
        <v>43100</v>
      </c>
      <c r="D556" s="105" t="s">
        <v>537</v>
      </c>
      <c r="E556" s="494">
        <v>4</v>
      </c>
      <c r="F556" s="105" t="s">
        <v>536</v>
      </c>
      <c r="H556" s="105">
        <f>'Справка 6'!G16</f>
        <v>739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79">
        <f t="shared" si="38"/>
        <v>43100</v>
      </c>
      <c r="D557" s="105" t="s">
        <v>540</v>
      </c>
      <c r="E557" s="494">
        <v>4</v>
      </c>
      <c r="F557" s="105" t="s">
        <v>539</v>
      </c>
      <c r="H557" s="105">
        <f>'Справка 6'!G17</f>
        <v>28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79">
        <f t="shared" si="38"/>
        <v>43100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79">
        <f t="shared" si="38"/>
        <v>43100</v>
      </c>
      <c r="D559" s="105" t="s">
        <v>545</v>
      </c>
      <c r="E559" s="494">
        <v>4</v>
      </c>
      <c r="F559" s="105" t="s">
        <v>828</v>
      </c>
      <c r="H559" s="105">
        <f>'Справка 6'!G19</f>
        <v>14106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79">
        <f t="shared" si="38"/>
        <v>43100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79">
        <f t="shared" si="38"/>
        <v>43100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79">
        <f t="shared" si="38"/>
        <v>43100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79">
        <f t="shared" si="38"/>
        <v>43100</v>
      </c>
      <c r="D563" s="105" t="s">
        <v>555</v>
      </c>
      <c r="E563" s="494">
        <v>4</v>
      </c>
      <c r="F563" s="105" t="s">
        <v>554</v>
      </c>
      <c r="H563" s="105">
        <f>'Справка 6'!G24</f>
        <v>114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79">
        <f t="shared" si="38"/>
        <v>43100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79">
        <f t="shared" si="38"/>
        <v>43100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79">
        <f t="shared" si="38"/>
        <v>43100</v>
      </c>
      <c r="D566" s="105" t="s">
        <v>560</v>
      </c>
      <c r="E566" s="494">
        <v>4</v>
      </c>
      <c r="F566" s="105" t="s">
        <v>863</v>
      </c>
      <c r="H566" s="105">
        <f>'Справка 6'!G27</f>
        <v>114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79">
        <f t="shared" si="38"/>
        <v>43100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79">
        <f t="shared" si="38"/>
        <v>43100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79">
        <f t="shared" si="38"/>
        <v>43100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79">
        <f t="shared" si="38"/>
        <v>43100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79">
        <f t="shared" si="38"/>
        <v>43100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79">
        <f t="shared" si="38"/>
        <v>43100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79">
        <f t="shared" si="38"/>
        <v>43100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79">
        <f t="shared" si="38"/>
        <v>43100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79">
        <f t="shared" si="38"/>
        <v>43100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79">
        <f t="shared" si="38"/>
        <v>43100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79">
        <f t="shared" si="38"/>
        <v>43100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79">
        <f t="shared" si="38"/>
        <v>43100</v>
      </c>
      <c r="D578" s="105" t="s">
        <v>578</v>
      </c>
      <c r="E578" s="494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79">
        <f t="shared" si="38"/>
        <v>43100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79">
        <f t="shared" si="38"/>
        <v>43100</v>
      </c>
      <c r="D580" s="105" t="s">
        <v>583</v>
      </c>
      <c r="E580" s="494">
        <v>4</v>
      </c>
      <c r="F580" s="105" t="s">
        <v>582</v>
      </c>
      <c r="H580" s="105">
        <f>'Справка 6'!G42</f>
        <v>14220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79">
        <f t="shared" si="38"/>
        <v>43100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79">
        <f t="shared" si="38"/>
        <v>43100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79">
        <f t="shared" si="38"/>
        <v>43100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79">
        <f t="shared" si="38"/>
        <v>43100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79">
        <f t="shared" si="38"/>
        <v>43100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79">
        <f t="shared" si="38"/>
        <v>43100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79">
        <f t="shared" si="38"/>
        <v>43100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79">
        <f t="shared" si="38"/>
        <v>43100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79">
        <f aca="true" t="shared" si="41" ref="C589:C652">endDate</f>
        <v>43100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79">
        <f t="shared" si="41"/>
        <v>43100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79">
        <f t="shared" si="41"/>
        <v>43100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79">
        <f t="shared" si="41"/>
        <v>43100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79">
        <f t="shared" si="41"/>
        <v>43100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79">
        <f t="shared" si="41"/>
        <v>43100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79">
        <f t="shared" si="41"/>
        <v>43100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79">
        <f t="shared" si="41"/>
        <v>43100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79">
        <f t="shared" si="41"/>
        <v>43100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79">
        <f t="shared" si="41"/>
        <v>43100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79">
        <f t="shared" si="41"/>
        <v>43100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79">
        <f t="shared" si="41"/>
        <v>43100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79">
        <f t="shared" si="41"/>
        <v>43100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79">
        <f t="shared" si="41"/>
        <v>43100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79">
        <f t="shared" si="41"/>
        <v>43100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79">
        <f t="shared" si="41"/>
        <v>43100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79">
        <f t="shared" si="41"/>
        <v>43100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79">
        <f t="shared" si="41"/>
        <v>43100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79">
        <f t="shared" si="41"/>
        <v>43100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79">
        <f t="shared" si="41"/>
        <v>43100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79">
        <f t="shared" si="41"/>
        <v>43100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79">
        <f t="shared" si="41"/>
        <v>43100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79">
        <f t="shared" si="41"/>
        <v>43100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79">
        <f t="shared" si="41"/>
        <v>43100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79">
        <f t="shared" si="41"/>
        <v>43100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79">
        <f t="shared" si="41"/>
        <v>43100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79">
        <f t="shared" si="41"/>
        <v>43100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79">
        <f t="shared" si="41"/>
        <v>43100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79">
        <f t="shared" si="41"/>
        <v>43100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79">
        <f t="shared" si="41"/>
        <v>43100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79">
        <f t="shared" si="41"/>
        <v>43100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79">
        <f t="shared" si="41"/>
        <v>43100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79">
        <f t="shared" si="41"/>
        <v>43100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79">
        <f t="shared" si="41"/>
        <v>43100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79">
        <f t="shared" si="41"/>
        <v>43100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79">
        <f t="shared" si="41"/>
        <v>43100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79">
        <f t="shared" si="41"/>
        <v>43100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79">
        <f t="shared" si="41"/>
        <v>43100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79">
        <f t="shared" si="41"/>
        <v>43100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79">
        <f t="shared" si="41"/>
        <v>43100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79">
        <f t="shared" si="41"/>
        <v>43100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79">
        <f t="shared" si="41"/>
        <v>43100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79">
        <f t="shared" si="41"/>
        <v>43100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79">
        <f t="shared" si="41"/>
        <v>43100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79">
        <f t="shared" si="41"/>
        <v>43100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79">
        <f t="shared" si="41"/>
        <v>43100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79">
        <f t="shared" si="41"/>
        <v>43100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79">
        <f t="shared" si="41"/>
        <v>43100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79">
        <f t="shared" si="41"/>
        <v>43100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79">
        <f t="shared" si="41"/>
        <v>43100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79">
        <f t="shared" si="41"/>
        <v>43100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79">
        <f t="shared" si="41"/>
        <v>43100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79">
        <f t="shared" si="41"/>
        <v>43100</v>
      </c>
      <c r="D641" s="105" t="s">
        <v>523</v>
      </c>
      <c r="E641" s="494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79">
        <f t="shared" si="41"/>
        <v>43100</v>
      </c>
      <c r="D642" s="105" t="s">
        <v>526</v>
      </c>
      <c r="E642" s="494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79">
        <f t="shared" si="41"/>
        <v>43100</v>
      </c>
      <c r="D643" s="105" t="s">
        <v>529</v>
      </c>
      <c r="E643" s="494">
        <v>7</v>
      </c>
      <c r="F643" s="105" t="s">
        <v>528</v>
      </c>
      <c r="H643" s="105">
        <f>'Справка 6'!J13</f>
        <v>10501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79">
        <f t="shared" si="41"/>
        <v>43100</v>
      </c>
      <c r="D644" s="105" t="s">
        <v>532</v>
      </c>
      <c r="E644" s="494">
        <v>7</v>
      </c>
      <c r="F644" s="105" t="s">
        <v>531</v>
      </c>
      <c r="H644" s="105">
        <f>'Справка 6'!J14</f>
        <v>418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79">
        <f t="shared" si="41"/>
        <v>43100</v>
      </c>
      <c r="D645" s="105" t="s">
        <v>535</v>
      </c>
      <c r="E645" s="494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79">
        <f t="shared" si="41"/>
        <v>43100</v>
      </c>
      <c r="D646" s="105" t="s">
        <v>537</v>
      </c>
      <c r="E646" s="494">
        <v>7</v>
      </c>
      <c r="F646" s="105" t="s">
        <v>536</v>
      </c>
      <c r="H646" s="105">
        <f>'Справка 6'!J16</f>
        <v>739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79">
        <f t="shared" si="41"/>
        <v>43100</v>
      </c>
      <c r="D647" s="105" t="s">
        <v>540</v>
      </c>
      <c r="E647" s="494">
        <v>7</v>
      </c>
      <c r="F647" s="105" t="s">
        <v>539</v>
      </c>
      <c r="H647" s="105">
        <f>'Справка 6'!J17</f>
        <v>28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79">
        <f t="shared" si="41"/>
        <v>43100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79">
        <f t="shared" si="41"/>
        <v>43100</v>
      </c>
      <c r="D649" s="105" t="s">
        <v>545</v>
      </c>
      <c r="E649" s="494">
        <v>7</v>
      </c>
      <c r="F649" s="105" t="s">
        <v>828</v>
      </c>
      <c r="H649" s="105">
        <f>'Справка 6'!J19</f>
        <v>14106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79">
        <f t="shared" si="41"/>
        <v>43100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79">
        <f t="shared" si="41"/>
        <v>43100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79">
        <f t="shared" si="41"/>
        <v>43100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79">
        <f aca="true" t="shared" si="44" ref="C653:C716">endDate</f>
        <v>43100</v>
      </c>
      <c r="D653" s="105" t="s">
        <v>555</v>
      </c>
      <c r="E653" s="494">
        <v>7</v>
      </c>
      <c r="F653" s="105" t="s">
        <v>554</v>
      </c>
      <c r="H653" s="105">
        <f>'Справка 6'!J24</f>
        <v>114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79">
        <f t="shared" si="44"/>
        <v>43100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79">
        <f t="shared" si="44"/>
        <v>43100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79">
        <f t="shared" si="44"/>
        <v>43100</v>
      </c>
      <c r="D656" s="105" t="s">
        <v>560</v>
      </c>
      <c r="E656" s="494">
        <v>7</v>
      </c>
      <c r="F656" s="105" t="s">
        <v>863</v>
      </c>
      <c r="H656" s="105">
        <f>'Справка 6'!J27</f>
        <v>114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79">
        <f t="shared" si="44"/>
        <v>43100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79">
        <f t="shared" si="44"/>
        <v>43100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79">
        <f t="shared" si="44"/>
        <v>43100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79">
        <f t="shared" si="44"/>
        <v>43100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79">
        <f t="shared" si="44"/>
        <v>43100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79">
        <f t="shared" si="44"/>
        <v>43100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79">
        <f t="shared" si="44"/>
        <v>43100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79">
        <f t="shared" si="44"/>
        <v>43100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79">
        <f t="shared" si="44"/>
        <v>43100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79">
        <f t="shared" si="44"/>
        <v>43100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79">
        <f t="shared" si="44"/>
        <v>43100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79">
        <f t="shared" si="44"/>
        <v>43100</v>
      </c>
      <c r="D668" s="105" t="s">
        <v>578</v>
      </c>
      <c r="E668" s="494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79">
        <f t="shared" si="44"/>
        <v>43100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79">
        <f t="shared" si="44"/>
        <v>43100</v>
      </c>
      <c r="D670" s="105" t="s">
        <v>583</v>
      </c>
      <c r="E670" s="494">
        <v>7</v>
      </c>
      <c r="F670" s="105" t="s">
        <v>582</v>
      </c>
      <c r="H670" s="105">
        <f>'Справка 6'!J42</f>
        <v>14220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79">
        <f t="shared" si="44"/>
        <v>43100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79">
        <f t="shared" si="44"/>
        <v>43100</v>
      </c>
      <c r="D672" s="105" t="s">
        <v>526</v>
      </c>
      <c r="E672" s="494">
        <v>8</v>
      </c>
      <c r="F672" s="105" t="s">
        <v>525</v>
      </c>
      <c r="H672" s="105">
        <f>'Справка 6'!K12</f>
        <v>633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79">
        <f t="shared" si="44"/>
        <v>43100</v>
      </c>
      <c r="D673" s="105" t="s">
        <v>529</v>
      </c>
      <c r="E673" s="494">
        <v>8</v>
      </c>
      <c r="F673" s="105" t="s">
        <v>528</v>
      </c>
      <c r="H673" s="105">
        <f>'Справка 6'!K13</f>
        <v>7141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79">
        <f t="shared" si="44"/>
        <v>43100</v>
      </c>
      <c r="D674" s="105" t="s">
        <v>532</v>
      </c>
      <c r="E674" s="494">
        <v>8</v>
      </c>
      <c r="F674" s="105" t="s">
        <v>531</v>
      </c>
      <c r="H674" s="105">
        <f>'Справка 6'!K14</f>
        <v>292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79">
        <f t="shared" si="44"/>
        <v>43100</v>
      </c>
      <c r="D675" s="105" t="s">
        <v>535</v>
      </c>
      <c r="E675" s="494">
        <v>8</v>
      </c>
      <c r="F675" s="105" t="s">
        <v>534</v>
      </c>
      <c r="H675" s="105">
        <f>'Справка 6'!K15</f>
        <v>193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79">
        <f t="shared" si="44"/>
        <v>43100</v>
      </c>
      <c r="D676" s="105" t="s">
        <v>537</v>
      </c>
      <c r="E676" s="494">
        <v>8</v>
      </c>
      <c r="F676" s="105" t="s">
        <v>536</v>
      </c>
      <c r="H676" s="105">
        <f>'Справка 6'!K16</f>
        <v>512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79">
        <f t="shared" si="44"/>
        <v>43100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79">
        <f t="shared" si="44"/>
        <v>43100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79">
        <f t="shared" si="44"/>
        <v>43100</v>
      </c>
      <c r="D679" s="105" t="s">
        <v>545</v>
      </c>
      <c r="E679" s="494">
        <v>8</v>
      </c>
      <c r="F679" s="105" t="s">
        <v>828</v>
      </c>
      <c r="H679" s="105">
        <f>'Справка 6'!K19</f>
        <v>8771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79">
        <f t="shared" si="44"/>
        <v>43100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79">
        <f t="shared" si="44"/>
        <v>43100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79">
        <f t="shared" si="44"/>
        <v>43100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79">
        <f t="shared" si="44"/>
        <v>43100</v>
      </c>
      <c r="D683" s="105" t="s">
        <v>555</v>
      </c>
      <c r="E683" s="494">
        <v>8</v>
      </c>
      <c r="F683" s="105" t="s">
        <v>554</v>
      </c>
      <c r="H683" s="105">
        <f>'Справка 6'!K24</f>
        <v>96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79">
        <f t="shared" si="44"/>
        <v>43100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79">
        <f t="shared" si="44"/>
        <v>43100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79">
        <f t="shared" si="44"/>
        <v>43100</v>
      </c>
      <c r="D686" s="105" t="s">
        <v>560</v>
      </c>
      <c r="E686" s="494">
        <v>8</v>
      </c>
      <c r="F686" s="105" t="s">
        <v>863</v>
      </c>
      <c r="H686" s="105">
        <f>'Справка 6'!K27</f>
        <v>96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79">
        <f t="shared" si="44"/>
        <v>43100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79">
        <f t="shared" si="44"/>
        <v>43100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79">
        <f t="shared" si="44"/>
        <v>43100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79">
        <f t="shared" si="44"/>
        <v>43100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79">
        <f t="shared" si="44"/>
        <v>43100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79">
        <f t="shared" si="44"/>
        <v>43100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79">
        <f t="shared" si="44"/>
        <v>43100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79">
        <f t="shared" si="44"/>
        <v>43100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79">
        <f t="shared" si="44"/>
        <v>43100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79">
        <f t="shared" si="44"/>
        <v>43100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79">
        <f t="shared" si="44"/>
        <v>43100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79">
        <f t="shared" si="44"/>
        <v>43100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79">
        <f t="shared" si="44"/>
        <v>43100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79">
        <f t="shared" si="44"/>
        <v>43100</v>
      </c>
      <c r="D700" s="105" t="s">
        <v>583</v>
      </c>
      <c r="E700" s="494">
        <v>8</v>
      </c>
      <c r="F700" s="105" t="s">
        <v>582</v>
      </c>
      <c r="H700" s="105">
        <f>'Справка 6'!K42</f>
        <v>8867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79">
        <f t="shared" si="44"/>
        <v>43100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79">
        <f t="shared" si="44"/>
        <v>43100</v>
      </c>
      <c r="D702" s="105" t="s">
        <v>526</v>
      </c>
      <c r="E702" s="494">
        <v>9</v>
      </c>
      <c r="F702" s="105" t="s">
        <v>525</v>
      </c>
      <c r="H702" s="105">
        <f>'Справка 6'!L12</f>
        <v>74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79">
        <f t="shared" si="44"/>
        <v>43100</v>
      </c>
      <c r="D703" s="105" t="s">
        <v>529</v>
      </c>
      <c r="E703" s="494">
        <v>9</v>
      </c>
      <c r="F703" s="105" t="s">
        <v>528</v>
      </c>
      <c r="H703" s="105">
        <f>'Справка 6'!L13</f>
        <v>668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79">
        <f t="shared" si="44"/>
        <v>43100</v>
      </c>
      <c r="D704" s="105" t="s">
        <v>532</v>
      </c>
      <c r="E704" s="494">
        <v>9</v>
      </c>
      <c r="F704" s="105" t="s">
        <v>531</v>
      </c>
      <c r="H704" s="105">
        <f>'Справка 6'!L14</f>
        <v>17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79">
        <f t="shared" si="44"/>
        <v>43100</v>
      </c>
      <c r="D705" s="105" t="s">
        <v>535</v>
      </c>
      <c r="E705" s="494">
        <v>9</v>
      </c>
      <c r="F705" s="105" t="s">
        <v>534</v>
      </c>
      <c r="H705" s="105">
        <f>'Справка 6'!L15</f>
        <v>21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79">
        <f t="shared" si="44"/>
        <v>43100</v>
      </c>
      <c r="D706" s="105" t="s">
        <v>537</v>
      </c>
      <c r="E706" s="494">
        <v>9</v>
      </c>
      <c r="F706" s="105" t="s">
        <v>536</v>
      </c>
      <c r="H706" s="105">
        <f>'Справка 6'!L16</f>
        <v>72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79">
        <f t="shared" si="44"/>
        <v>43100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79">
        <f t="shared" si="44"/>
        <v>43100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79">
        <f t="shared" si="44"/>
        <v>43100</v>
      </c>
      <c r="D709" s="105" t="s">
        <v>545</v>
      </c>
      <c r="E709" s="494">
        <v>9</v>
      </c>
      <c r="F709" s="105" t="s">
        <v>828</v>
      </c>
      <c r="H709" s="105">
        <f>'Справка 6'!L19</f>
        <v>852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79">
        <f t="shared" si="44"/>
        <v>43100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79">
        <f t="shared" si="44"/>
        <v>43100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79">
        <f t="shared" si="44"/>
        <v>43100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79">
        <f t="shared" si="44"/>
        <v>43100</v>
      </c>
      <c r="D713" s="105" t="s">
        <v>555</v>
      </c>
      <c r="E713" s="494">
        <v>9</v>
      </c>
      <c r="F713" s="105" t="s">
        <v>554</v>
      </c>
      <c r="H713" s="105">
        <f>'Справка 6'!L24</f>
        <v>6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79">
        <f t="shared" si="44"/>
        <v>43100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79">
        <f t="shared" si="44"/>
        <v>43100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79">
        <f t="shared" si="44"/>
        <v>43100</v>
      </c>
      <c r="D716" s="105" t="s">
        <v>560</v>
      </c>
      <c r="E716" s="494">
        <v>9</v>
      </c>
      <c r="F716" s="105" t="s">
        <v>863</v>
      </c>
      <c r="H716" s="105">
        <f>'Справка 6'!L27</f>
        <v>6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79">
        <f aca="true" t="shared" si="47" ref="C717:C780">endDate</f>
        <v>43100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79">
        <f t="shared" si="47"/>
        <v>43100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79">
        <f t="shared" si="47"/>
        <v>43100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79">
        <f t="shared" si="47"/>
        <v>43100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79">
        <f t="shared" si="47"/>
        <v>43100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79">
        <f t="shared" si="47"/>
        <v>43100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79">
        <f t="shared" si="47"/>
        <v>43100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79">
        <f t="shared" si="47"/>
        <v>43100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79">
        <f t="shared" si="47"/>
        <v>43100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79">
        <f t="shared" si="47"/>
        <v>43100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79">
        <f t="shared" si="47"/>
        <v>43100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79">
        <f t="shared" si="47"/>
        <v>43100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79">
        <f t="shared" si="47"/>
        <v>43100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79">
        <f t="shared" si="47"/>
        <v>43100</v>
      </c>
      <c r="D730" s="105" t="s">
        <v>583</v>
      </c>
      <c r="E730" s="494">
        <v>9</v>
      </c>
      <c r="F730" s="105" t="s">
        <v>582</v>
      </c>
      <c r="H730" s="105">
        <f>'Справка 6'!L42</f>
        <v>858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79">
        <f t="shared" si="47"/>
        <v>43100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79">
        <f t="shared" si="47"/>
        <v>43100</v>
      </c>
      <c r="D732" s="105" t="s">
        <v>526</v>
      </c>
      <c r="E732" s="494">
        <v>10</v>
      </c>
      <c r="F732" s="105" t="s">
        <v>525</v>
      </c>
      <c r="H732" s="105">
        <f>'Справка 6'!M12</f>
        <v>296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79">
        <f t="shared" si="47"/>
        <v>43100</v>
      </c>
      <c r="D733" s="105" t="s">
        <v>529</v>
      </c>
      <c r="E733" s="494">
        <v>10</v>
      </c>
      <c r="F733" s="105" t="s">
        <v>528</v>
      </c>
      <c r="H733" s="105">
        <f>'Справка 6'!M13</f>
        <v>62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79">
        <f t="shared" si="47"/>
        <v>43100</v>
      </c>
      <c r="D734" s="105" t="s">
        <v>532</v>
      </c>
      <c r="E734" s="494">
        <v>10</v>
      </c>
      <c r="F734" s="105" t="s">
        <v>531</v>
      </c>
      <c r="H734" s="105">
        <f>'Справка 6'!M14</f>
        <v>17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79">
        <f t="shared" si="47"/>
        <v>43100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79">
        <f t="shared" si="47"/>
        <v>43100</v>
      </c>
      <c r="D736" s="105" t="s">
        <v>537</v>
      </c>
      <c r="E736" s="494">
        <v>10</v>
      </c>
      <c r="F736" s="105" t="s">
        <v>536</v>
      </c>
      <c r="H736" s="105">
        <f>'Справка 6'!M16</f>
        <v>12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79">
        <f t="shared" si="47"/>
        <v>43100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79">
        <f t="shared" si="47"/>
        <v>43100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79">
        <f t="shared" si="47"/>
        <v>43100</v>
      </c>
      <c r="D739" s="105" t="s">
        <v>545</v>
      </c>
      <c r="E739" s="494">
        <v>10</v>
      </c>
      <c r="F739" s="105" t="s">
        <v>828</v>
      </c>
      <c r="H739" s="105">
        <f>'Справка 6'!M19</f>
        <v>387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79">
        <f t="shared" si="47"/>
        <v>43100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79">
        <f t="shared" si="47"/>
        <v>43100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79">
        <f t="shared" si="47"/>
        <v>43100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79">
        <f t="shared" si="47"/>
        <v>43100</v>
      </c>
      <c r="D743" s="105" t="s">
        <v>555</v>
      </c>
      <c r="E743" s="494">
        <v>10</v>
      </c>
      <c r="F743" s="105" t="s">
        <v>554</v>
      </c>
      <c r="H743" s="105">
        <f>'Справка 6'!M24</f>
        <v>5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79">
        <f t="shared" si="47"/>
        <v>43100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79">
        <f t="shared" si="47"/>
        <v>43100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79">
        <f t="shared" si="47"/>
        <v>43100</v>
      </c>
      <c r="D746" s="105" t="s">
        <v>560</v>
      </c>
      <c r="E746" s="494">
        <v>10</v>
      </c>
      <c r="F746" s="105" t="s">
        <v>863</v>
      </c>
      <c r="H746" s="105">
        <f>'Справка 6'!M27</f>
        <v>5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79">
        <f t="shared" si="47"/>
        <v>43100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79">
        <f t="shared" si="47"/>
        <v>43100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79">
        <f t="shared" si="47"/>
        <v>43100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79">
        <f t="shared" si="47"/>
        <v>43100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79">
        <f t="shared" si="47"/>
        <v>43100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79">
        <f t="shared" si="47"/>
        <v>43100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79">
        <f t="shared" si="47"/>
        <v>43100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79">
        <f t="shared" si="47"/>
        <v>43100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79">
        <f t="shared" si="47"/>
        <v>43100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79">
        <f t="shared" si="47"/>
        <v>43100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79">
        <f t="shared" si="47"/>
        <v>43100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79">
        <f t="shared" si="47"/>
        <v>43100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79">
        <f t="shared" si="47"/>
        <v>43100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79">
        <f t="shared" si="47"/>
        <v>43100</v>
      </c>
      <c r="D760" s="105" t="s">
        <v>583</v>
      </c>
      <c r="E760" s="494">
        <v>10</v>
      </c>
      <c r="F760" s="105" t="s">
        <v>582</v>
      </c>
      <c r="H760" s="105">
        <f>'Справка 6'!M42</f>
        <v>392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79">
        <f t="shared" si="47"/>
        <v>43100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79">
        <f t="shared" si="47"/>
        <v>43100</v>
      </c>
      <c r="D762" s="105" t="s">
        <v>526</v>
      </c>
      <c r="E762" s="494">
        <v>11</v>
      </c>
      <c r="F762" s="105" t="s">
        <v>525</v>
      </c>
      <c r="H762" s="105">
        <f>'Справка 6'!N12</f>
        <v>411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79">
        <f t="shared" si="47"/>
        <v>43100</v>
      </c>
      <c r="D763" s="105" t="s">
        <v>529</v>
      </c>
      <c r="E763" s="494">
        <v>11</v>
      </c>
      <c r="F763" s="105" t="s">
        <v>528</v>
      </c>
      <c r="H763" s="105">
        <f>'Справка 6'!N13</f>
        <v>7747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79">
        <f t="shared" si="47"/>
        <v>43100</v>
      </c>
      <c r="D764" s="105" t="s">
        <v>532</v>
      </c>
      <c r="E764" s="494">
        <v>11</v>
      </c>
      <c r="F764" s="105" t="s">
        <v>531</v>
      </c>
      <c r="H764" s="105">
        <f>'Справка 6'!N14</f>
        <v>292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79">
        <f t="shared" si="47"/>
        <v>43100</v>
      </c>
      <c r="D765" s="105" t="s">
        <v>535</v>
      </c>
      <c r="E765" s="494">
        <v>11</v>
      </c>
      <c r="F765" s="105" t="s">
        <v>534</v>
      </c>
      <c r="H765" s="105">
        <f>'Справка 6'!N15</f>
        <v>214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79">
        <f t="shared" si="47"/>
        <v>43100</v>
      </c>
      <c r="D766" s="105" t="s">
        <v>537</v>
      </c>
      <c r="E766" s="494">
        <v>11</v>
      </c>
      <c r="F766" s="105" t="s">
        <v>536</v>
      </c>
      <c r="H766" s="105">
        <f>'Справка 6'!N16</f>
        <v>572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79">
        <f t="shared" si="47"/>
        <v>43100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79">
        <f t="shared" si="47"/>
        <v>43100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79">
        <f t="shared" si="47"/>
        <v>43100</v>
      </c>
      <c r="D769" s="105" t="s">
        <v>545</v>
      </c>
      <c r="E769" s="494">
        <v>11</v>
      </c>
      <c r="F769" s="105" t="s">
        <v>828</v>
      </c>
      <c r="H769" s="105">
        <f>'Справка 6'!N19</f>
        <v>9236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79">
        <f t="shared" si="47"/>
        <v>43100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79">
        <f t="shared" si="47"/>
        <v>43100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79">
        <f t="shared" si="47"/>
        <v>43100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79">
        <f t="shared" si="47"/>
        <v>43100</v>
      </c>
      <c r="D773" s="105" t="s">
        <v>555</v>
      </c>
      <c r="E773" s="494">
        <v>11</v>
      </c>
      <c r="F773" s="105" t="s">
        <v>554</v>
      </c>
      <c r="H773" s="105">
        <f>'Справка 6'!N24</f>
        <v>97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79">
        <f t="shared" si="47"/>
        <v>43100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79">
        <f t="shared" si="47"/>
        <v>43100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79">
        <f t="shared" si="47"/>
        <v>43100</v>
      </c>
      <c r="D776" s="105" t="s">
        <v>560</v>
      </c>
      <c r="E776" s="494">
        <v>11</v>
      </c>
      <c r="F776" s="105" t="s">
        <v>863</v>
      </c>
      <c r="H776" s="105">
        <f>'Справка 6'!N27</f>
        <v>97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79">
        <f t="shared" si="47"/>
        <v>43100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79">
        <f t="shared" si="47"/>
        <v>43100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79">
        <f t="shared" si="47"/>
        <v>43100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79">
        <f t="shared" si="47"/>
        <v>43100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79">
        <f aca="true" t="shared" si="50" ref="C781:C844">endDate</f>
        <v>43100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79">
        <f t="shared" si="50"/>
        <v>43100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79">
        <f t="shared" si="50"/>
        <v>43100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79">
        <f t="shared" si="50"/>
        <v>43100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79">
        <f t="shared" si="50"/>
        <v>43100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79">
        <f t="shared" si="50"/>
        <v>43100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79">
        <f t="shared" si="50"/>
        <v>43100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79">
        <f t="shared" si="50"/>
        <v>43100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79">
        <f t="shared" si="50"/>
        <v>43100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79">
        <f t="shared" si="50"/>
        <v>43100</v>
      </c>
      <c r="D790" s="105" t="s">
        <v>583</v>
      </c>
      <c r="E790" s="494">
        <v>11</v>
      </c>
      <c r="F790" s="105" t="s">
        <v>582</v>
      </c>
      <c r="H790" s="105">
        <f>'Справка 6'!N42</f>
        <v>9333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79">
        <f t="shared" si="50"/>
        <v>43100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79">
        <f t="shared" si="50"/>
        <v>43100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79">
        <f t="shared" si="50"/>
        <v>43100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79">
        <f t="shared" si="50"/>
        <v>43100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79">
        <f t="shared" si="50"/>
        <v>43100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79">
        <f t="shared" si="50"/>
        <v>43100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79">
        <f t="shared" si="50"/>
        <v>43100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79">
        <f t="shared" si="50"/>
        <v>43100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79">
        <f t="shared" si="50"/>
        <v>43100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79">
        <f t="shared" si="50"/>
        <v>43100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79">
        <f t="shared" si="50"/>
        <v>43100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79">
        <f t="shared" si="50"/>
        <v>43100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79">
        <f t="shared" si="50"/>
        <v>43100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79">
        <f t="shared" si="50"/>
        <v>43100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79">
        <f t="shared" si="50"/>
        <v>43100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79">
        <f t="shared" si="50"/>
        <v>43100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79">
        <f t="shared" si="50"/>
        <v>43100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79">
        <f t="shared" si="50"/>
        <v>43100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79">
        <f t="shared" si="50"/>
        <v>43100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79">
        <f t="shared" si="50"/>
        <v>43100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79">
        <f t="shared" si="50"/>
        <v>43100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79">
        <f t="shared" si="50"/>
        <v>43100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79">
        <f t="shared" si="50"/>
        <v>43100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79">
        <f t="shared" si="50"/>
        <v>43100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79">
        <f t="shared" si="50"/>
        <v>43100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79">
        <f t="shared" si="50"/>
        <v>43100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79">
        <f t="shared" si="50"/>
        <v>43100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79">
        <f t="shared" si="50"/>
        <v>43100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79">
        <f t="shared" si="50"/>
        <v>43100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79">
        <f t="shared" si="50"/>
        <v>43100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79">
        <f t="shared" si="50"/>
        <v>43100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79">
        <f t="shared" si="50"/>
        <v>43100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79">
        <f t="shared" si="50"/>
        <v>43100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79">
        <f t="shared" si="50"/>
        <v>43100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79">
        <f t="shared" si="50"/>
        <v>43100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79">
        <f t="shared" si="50"/>
        <v>43100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79">
        <f t="shared" si="50"/>
        <v>43100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79">
        <f t="shared" si="50"/>
        <v>43100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79">
        <f t="shared" si="50"/>
        <v>43100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79">
        <f t="shared" si="50"/>
        <v>43100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79">
        <f t="shared" si="50"/>
        <v>43100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79">
        <f t="shared" si="50"/>
        <v>43100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79">
        <f t="shared" si="50"/>
        <v>43100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79">
        <f t="shared" si="50"/>
        <v>43100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79">
        <f t="shared" si="50"/>
        <v>43100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79">
        <f t="shared" si="50"/>
        <v>43100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79">
        <f t="shared" si="50"/>
        <v>43100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79">
        <f t="shared" si="50"/>
        <v>43100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79">
        <f t="shared" si="50"/>
        <v>43100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79">
        <f t="shared" si="50"/>
        <v>43100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79">
        <f t="shared" si="50"/>
        <v>43100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79">
        <f t="shared" si="50"/>
        <v>43100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79">
        <f t="shared" si="50"/>
        <v>43100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79">
        <f t="shared" si="50"/>
        <v>43100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79">
        <f aca="true" t="shared" si="53" ref="C845:C910">endDate</f>
        <v>43100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79">
        <f t="shared" si="53"/>
        <v>43100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79">
        <f t="shared" si="53"/>
        <v>43100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79">
        <f t="shared" si="53"/>
        <v>43100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79">
        <f t="shared" si="53"/>
        <v>43100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79">
        <f t="shared" si="53"/>
        <v>43100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79">
        <f t="shared" si="53"/>
        <v>43100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79">
        <f t="shared" si="53"/>
        <v>43100</v>
      </c>
      <c r="D852" s="105" t="s">
        <v>526</v>
      </c>
      <c r="E852" s="494">
        <v>14</v>
      </c>
      <c r="F852" s="105" t="s">
        <v>525</v>
      </c>
      <c r="H852" s="105">
        <f>'Справка 6'!Q12</f>
        <v>411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79">
        <f t="shared" si="53"/>
        <v>43100</v>
      </c>
      <c r="D853" s="105" t="s">
        <v>529</v>
      </c>
      <c r="E853" s="494">
        <v>14</v>
      </c>
      <c r="F853" s="105" t="s">
        <v>528</v>
      </c>
      <c r="H853" s="105">
        <f>'Справка 6'!Q13</f>
        <v>7747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79">
        <f t="shared" si="53"/>
        <v>43100</v>
      </c>
      <c r="D854" s="105" t="s">
        <v>532</v>
      </c>
      <c r="E854" s="494">
        <v>14</v>
      </c>
      <c r="F854" s="105" t="s">
        <v>531</v>
      </c>
      <c r="H854" s="105">
        <f>'Справка 6'!Q14</f>
        <v>292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79">
        <f t="shared" si="53"/>
        <v>43100</v>
      </c>
      <c r="D855" s="105" t="s">
        <v>535</v>
      </c>
      <c r="E855" s="494">
        <v>14</v>
      </c>
      <c r="F855" s="105" t="s">
        <v>534</v>
      </c>
      <c r="H855" s="105">
        <f>'Справка 6'!Q15</f>
        <v>214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79">
        <f t="shared" si="53"/>
        <v>43100</v>
      </c>
      <c r="D856" s="105" t="s">
        <v>537</v>
      </c>
      <c r="E856" s="494">
        <v>14</v>
      </c>
      <c r="F856" s="105" t="s">
        <v>536</v>
      </c>
      <c r="H856" s="105">
        <f>'Справка 6'!Q16</f>
        <v>572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79">
        <f t="shared" si="53"/>
        <v>43100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79">
        <f t="shared" si="53"/>
        <v>43100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79">
        <f t="shared" si="53"/>
        <v>43100</v>
      </c>
      <c r="D859" s="105" t="s">
        <v>545</v>
      </c>
      <c r="E859" s="494">
        <v>14</v>
      </c>
      <c r="F859" s="105" t="s">
        <v>828</v>
      </c>
      <c r="H859" s="105">
        <f>'Справка 6'!Q19</f>
        <v>9236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79">
        <f t="shared" si="53"/>
        <v>43100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79">
        <f t="shared" si="53"/>
        <v>43100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79">
        <f t="shared" si="53"/>
        <v>43100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79">
        <f t="shared" si="53"/>
        <v>43100</v>
      </c>
      <c r="D863" s="105" t="s">
        <v>555</v>
      </c>
      <c r="E863" s="494">
        <v>14</v>
      </c>
      <c r="F863" s="105" t="s">
        <v>554</v>
      </c>
      <c r="H863" s="105">
        <f>'Справка 6'!Q24</f>
        <v>97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79">
        <f t="shared" si="53"/>
        <v>43100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79">
        <f t="shared" si="53"/>
        <v>43100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79">
        <f t="shared" si="53"/>
        <v>43100</v>
      </c>
      <c r="D866" s="105" t="s">
        <v>560</v>
      </c>
      <c r="E866" s="494">
        <v>14</v>
      </c>
      <c r="F866" s="105" t="s">
        <v>863</v>
      </c>
      <c r="H866" s="105">
        <f>'Справка 6'!Q27</f>
        <v>97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79">
        <f t="shared" si="53"/>
        <v>43100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79">
        <f t="shared" si="53"/>
        <v>43100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79">
        <f t="shared" si="53"/>
        <v>43100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79">
        <f t="shared" si="53"/>
        <v>43100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79">
        <f t="shared" si="53"/>
        <v>43100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79">
        <f t="shared" si="53"/>
        <v>43100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79">
        <f t="shared" si="53"/>
        <v>43100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79">
        <f t="shared" si="53"/>
        <v>43100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79">
        <f t="shared" si="53"/>
        <v>43100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79">
        <f t="shared" si="53"/>
        <v>43100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79">
        <f t="shared" si="53"/>
        <v>43100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79">
        <f t="shared" si="53"/>
        <v>43100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79">
        <f t="shared" si="53"/>
        <v>43100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79">
        <f t="shared" si="53"/>
        <v>43100</v>
      </c>
      <c r="D880" s="105" t="s">
        <v>583</v>
      </c>
      <c r="E880" s="494">
        <v>14</v>
      </c>
      <c r="F880" s="105" t="s">
        <v>582</v>
      </c>
      <c r="H880" s="105">
        <f>'Справка 6'!Q42</f>
        <v>9333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79">
        <f t="shared" si="53"/>
        <v>43100</v>
      </c>
      <c r="D881" s="105" t="s">
        <v>523</v>
      </c>
      <c r="E881" s="494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79">
        <f t="shared" si="53"/>
        <v>43100</v>
      </c>
      <c r="D882" s="105" t="s">
        <v>526</v>
      </c>
      <c r="E882" s="494">
        <v>15</v>
      </c>
      <c r="F882" s="105" t="s">
        <v>525</v>
      </c>
      <c r="H882" s="105">
        <f>'Справка 6'!R12</f>
        <v>1432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79">
        <f t="shared" si="53"/>
        <v>43100</v>
      </c>
      <c r="D883" s="105" t="s">
        <v>529</v>
      </c>
      <c r="E883" s="494">
        <v>15</v>
      </c>
      <c r="F883" s="105" t="s">
        <v>528</v>
      </c>
      <c r="H883" s="105">
        <f>'Справка 6'!R13</f>
        <v>2754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79">
        <f t="shared" si="53"/>
        <v>43100</v>
      </c>
      <c r="D884" s="105" t="s">
        <v>532</v>
      </c>
      <c r="E884" s="494">
        <v>15</v>
      </c>
      <c r="F884" s="105" t="s">
        <v>531</v>
      </c>
      <c r="H884" s="105">
        <f>'Справка 6'!R14</f>
        <v>126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79">
        <f t="shared" si="53"/>
        <v>43100</v>
      </c>
      <c r="D885" s="105" t="s">
        <v>535</v>
      </c>
      <c r="E885" s="494">
        <v>15</v>
      </c>
      <c r="F885" s="105" t="s">
        <v>534</v>
      </c>
      <c r="H885" s="105">
        <f>'Справка 6'!R15</f>
        <v>33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79">
        <f t="shared" si="53"/>
        <v>43100</v>
      </c>
      <c r="D886" s="105" t="s">
        <v>537</v>
      </c>
      <c r="E886" s="494">
        <v>15</v>
      </c>
      <c r="F886" s="105" t="s">
        <v>536</v>
      </c>
      <c r="H886" s="105">
        <f>'Справка 6'!R16</f>
        <v>167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79">
        <f t="shared" si="53"/>
        <v>43100</v>
      </c>
      <c r="D887" s="105" t="s">
        <v>540</v>
      </c>
      <c r="E887" s="494">
        <v>15</v>
      </c>
      <c r="F887" s="105" t="s">
        <v>539</v>
      </c>
      <c r="H887" s="105">
        <f>'Справка 6'!R17</f>
        <v>28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79">
        <f t="shared" si="53"/>
        <v>43100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79">
        <f t="shared" si="53"/>
        <v>43100</v>
      </c>
      <c r="D889" s="105" t="s">
        <v>545</v>
      </c>
      <c r="E889" s="494">
        <v>15</v>
      </c>
      <c r="F889" s="105" t="s">
        <v>828</v>
      </c>
      <c r="H889" s="105">
        <f>'Справка 6'!R19</f>
        <v>4870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79">
        <f t="shared" si="53"/>
        <v>43100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79">
        <f t="shared" si="53"/>
        <v>43100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79">
        <f t="shared" si="53"/>
        <v>43100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79">
        <f t="shared" si="53"/>
        <v>43100</v>
      </c>
      <c r="D893" s="105" t="s">
        <v>555</v>
      </c>
      <c r="E893" s="494">
        <v>15</v>
      </c>
      <c r="F893" s="105" t="s">
        <v>554</v>
      </c>
      <c r="H893" s="105">
        <f>'Справка 6'!R24</f>
        <v>17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79">
        <f t="shared" si="53"/>
        <v>43100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79">
        <f t="shared" si="53"/>
        <v>43100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79">
        <f t="shared" si="53"/>
        <v>43100</v>
      </c>
      <c r="D896" s="105" t="s">
        <v>560</v>
      </c>
      <c r="E896" s="494">
        <v>15</v>
      </c>
      <c r="F896" s="105" t="s">
        <v>863</v>
      </c>
      <c r="H896" s="105">
        <f>'Справка 6'!R27</f>
        <v>17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79">
        <f t="shared" si="53"/>
        <v>43100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79">
        <f t="shared" si="53"/>
        <v>43100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79">
        <f t="shared" si="53"/>
        <v>43100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79">
        <f t="shared" si="53"/>
        <v>43100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79">
        <f t="shared" si="53"/>
        <v>43100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79">
        <f t="shared" si="53"/>
        <v>43100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79">
        <f t="shared" si="53"/>
        <v>43100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79">
        <f t="shared" si="53"/>
        <v>43100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79">
        <f t="shared" si="53"/>
        <v>43100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79">
        <f t="shared" si="53"/>
        <v>43100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79">
        <f t="shared" si="53"/>
        <v>43100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79">
        <f t="shared" si="53"/>
        <v>43100</v>
      </c>
      <c r="D908" s="105" t="s">
        <v>578</v>
      </c>
      <c r="E908" s="494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79">
        <f t="shared" si="53"/>
        <v>43100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79">
        <f t="shared" si="53"/>
        <v>43100</v>
      </c>
      <c r="D910" s="105" t="s">
        <v>583</v>
      </c>
      <c r="E910" s="494">
        <v>15</v>
      </c>
      <c r="F910" s="105" t="s">
        <v>582</v>
      </c>
      <c r="H910" s="105">
        <f>'Справка 6'!R42</f>
        <v>4887</v>
      </c>
    </row>
    <row r="911" spans="3:6" s="495" customFormat="1" ht="15">
      <c r="C911" s="578"/>
      <c r="F911" s="499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79">
        <f aca="true" t="shared" si="56" ref="C912:C975">endDate</f>
        <v>43100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79">
        <f t="shared" si="56"/>
        <v>43100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79">
        <f t="shared" si="56"/>
        <v>43100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79">
        <f t="shared" si="56"/>
        <v>43100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79">
        <f t="shared" si="56"/>
        <v>43100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79">
        <f t="shared" si="56"/>
        <v>43100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79">
        <f t="shared" si="56"/>
        <v>43100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79">
        <f t="shared" si="56"/>
        <v>43100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79">
        <f t="shared" si="56"/>
        <v>43100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79">
        <f t="shared" si="56"/>
        <v>43100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79">
        <f t="shared" si="56"/>
        <v>43100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103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79">
        <f t="shared" si="56"/>
        <v>43100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558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79">
        <f t="shared" si="56"/>
        <v>43100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79">
        <f t="shared" si="56"/>
        <v>43100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79">
        <f t="shared" si="56"/>
        <v>43100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558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79">
        <f t="shared" si="56"/>
        <v>43100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3343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79">
        <f t="shared" si="56"/>
        <v>43100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157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79">
        <f t="shared" si="56"/>
        <v>43100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79">
        <f t="shared" si="56"/>
        <v>43100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89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79">
        <f t="shared" si="56"/>
        <v>43100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79">
        <f t="shared" si="56"/>
        <v>43100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132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79">
        <f t="shared" si="56"/>
        <v>43100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79">
        <f t="shared" si="56"/>
        <v>43100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132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79">
        <f t="shared" si="56"/>
        <v>43100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79">
        <f t="shared" si="56"/>
        <v>43100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79">
        <f t="shared" si="56"/>
        <v>43100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12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79">
        <f t="shared" si="56"/>
        <v>43100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79">
        <f t="shared" si="56"/>
        <v>43100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79">
        <f t="shared" si="56"/>
        <v>43100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79">
        <f t="shared" si="56"/>
        <v>43100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12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79">
        <f t="shared" si="56"/>
        <v>43100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4291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79">
        <f t="shared" si="56"/>
        <v>43100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4394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79">
        <f t="shared" si="56"/>
        <v>43100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79">
        <f t="shared" si="56"/>
        <v>43100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79">
        <f t="shared" si="56"/>
        <v>43100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79">
        <f t="shared" si="56"/>
        <v>43100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79">
        <f t="shared" si="56"/>
        <v>43100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79">
        <f t="shared" si="56"/>
        <v>43100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79">
        <f t="shared" si="56"/>
        <v>43100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79">
        <f t="shared" si="56"/>
        <v>43100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79">
        <f t="shared" si="56"/>
        <v>43100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79">
        <f t="shared" si="56"/>
        <v>43100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79">
        <f t="shared" si="56"/>
        <v>43100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79">
        <f t="shared" si="56"/>
        <v>43100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558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79">
        <f t="shared" si="56"/>
        <v>43100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79">
        <f t="shared" si="56"/>
        <v>43100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79">
        <f t="shared" si="56"/>
        <v>43100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558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79">
        <f t="shared" si="56"/>
        <v>43100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3343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79">
        <f t="shared" si="56"/>
        <v>43100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157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79">
        <f t="shared" si="56"/>
        <v>43100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79">
        <f t="shared" si="56"/>
        <v>43100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89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79">
        <f t="shared" si="56"/>
        <v>43100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79">
        <f t="shared" si="56"/>
        <v>43100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132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79">
        <f t="shared" si="56"/>
        <v>43100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79">
        <f t="shared" si="56"/>
        <v>43100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132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79">
        <f t="shared" si="56"/>
        <v>43100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79">
        <f t="shared" si="56"/>
        <v>43100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79">
        <f t="shared" si="56"/>
        <v>43100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12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79">
        <f t="shared" si="56"/>
        <v>43100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79">
        <f t="shared" si="56"/>
        <v>43100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79">
        <f t="shared" si="56"/>
        <v>43100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79">
        <f t="shared" si="56"/>
        <v>43100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12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79">
        <f t="shared" si="56"/>
        <v>43100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4291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79">
        <f t="shared" si="56"/>
        <v>43100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4291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79">
        <f aca="true" t="shared" si="59" ref="C976:C1039">endDate</f>
        <v>43100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79">
        <f t="shared" si="59"/>
        <v>43100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79">
        <f t="shared" si="59"/>
        <v>43100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79">
        <f t="shared" si="59"/>
        <v>43100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79">
        <f t="shared" si="59"/>
        <v>43100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79">
        <f t="shared" si="59"/>
        <v>43100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79">
        <f t="shared" si="59"/>
        <v>43100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79">
        <f t="shared" si="59"/>
        <v>43100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79">
        <f t="shared" si="59"/>
        <v>43100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79">
        <f t="shared" si="59"/>
        <v>43100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79">
        <f t="shared" si="59"/>
        <v>43100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103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79">
        <f t="shared" si="59"/>
        <v>43100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79">
        <f t="shared" si="59"/>
        <v>43100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79">
        <f t="shared" si="59"/>
        <v>43100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79">
        <f t="shared" si="59"/>
        <v>43100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79">
        <f t="shared" si="59"/>
        <v>43100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79">
        <f t="shared" si="59"/>
        <v>43100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79">
        <f t="shared" si="59"/>
        <v>43100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79">
        <f t="shared" si="59"/>
        <v>43100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79">
        <f t="shared" si="59"/>
        <v>43100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79">
        <f t="shared" si="59"/>
        <v>43100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79">
        <f t="shared" si="59"/>
        <v>43100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79">
        <f t="shared" si="59"/>
        <v>43100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79">
        <f t="shared" si="59"/>
        <v>43100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79">
        <f t="shared" si="59"/>
        <v>43100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79">
        <f t="shared" si="59"/>
        <v>43100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79">
        <f t="shared" si="59"/>
        <v>43100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79">
        <f t="shared" si="59"/>
        <v>43100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79">
        <f t="shared" si="59"/>
        <v>43100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79">
        <f t="shared" si="59"/>
        <v>43100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79">
        <f t="shared" si="59"/>
        <v>43100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79">
        <f t="shared" si="59"/>
        <v>43100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103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79">
        <f t="shared" si="59"/>
        <v>43100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79">
        <f t="shared" si="59"/>
        <v>43100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79">
        <f t="shared" si="59"/>
        <v>43100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79">
        <f t="shared" si="59"/>
        <v>43100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79">
        <f t="shared" si="59"/>
        <v>43100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1479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79">
        <f t="shared" si="59"/>
        <v>43100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1479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79">
        <f t="shared" si="59"/>
        <v>43100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79">
        <f t="shared" si="59"/>
        <v>43100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79">
        <f t="shared" si="59"/>
        <v>43100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79">
        <f t="shared" si="59"/>
        <v>43100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79">
        <f t="shared" si="59"/>
        <v>43100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79">
        <f t="shared" si="59"/>
        <v>43100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79">
        <f t="shared" si="59"/>
        <v>43100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415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79">
        <f t="shared" si="59"/>
        <v>43100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415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79">
        <f t="shared" si="59"/>
        <v>43100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1894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79">
        <f t="shared" si="59"/>
        <v>43100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168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79">
        <f t="shared" si="59"/>
        <v>43100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79">
        <f t="shared" si="59"/>
        <v>43100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79">
        <f t="shared" si="59"/>
        <v>43100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79">
        <f t="shared" si="59"/>
        <v>43100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79">
        <f t="shared" si="59"/>
        <v>43100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4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79">
        <f t="shared" si="59"/>
        <v>43100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4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79">
        <f t="shared" si="59"/>
        <v>43100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79">
        <f t="shared" si="59"/>
        <v>43100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79">
        <f t="shared" si="59"/>
        <v>43100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79">
        <f t="shared" si="59"/>
        <v>43100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426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79">
        <f t="shared" si="59"/>
        <v>43100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79">
        <f t="shared" si="59"/>
        <v>43100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79">
        <f t="shared" si="59"/>
        <v>43100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426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79">
        <f t="shared" si="59"/>
        <v>43100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79">
        <f t="shared" si="59"/>
        <v>43100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3661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79">
        <f t="shared" si="59"/>
        <v>43100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79">
        <f aca="true" t="shared" si="62" ref="C1040:C1103">endDate</f>
        <v>43100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3354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79">
        <f t="shared" si="62"/>
        <v>43100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10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79">
        <f t="shared" si="62"/>
        <v>43100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187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79">
        <f t="shared" si="62"/>
        <v>43100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37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79">
        <f t="shared" si="62"/>
        <v>43100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79">
        <f t="shared" si="62"/>
        <v>43100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79">
        <f t="shared" si="62"/>
        <v>43100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37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79">
        <f t="shared" si="62"/>
        <v>43100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73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79">
        <f t="shared" si="62"/>
        <v>43100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18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79">
        <f t="shared" si="62"/>
        <v>43100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4109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79">
        <f t="shared" si="62"/>
        <v>43100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6171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79">
        <f t="shared" si="62"/>
        <v>43100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79">
        <f t="shared" si="62"/>
        <v>43100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79">
        <f t="shared" si="62"/>
        <v>43100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79">
        <f t="shared" si="62"/>
        <v>43100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79">
        <f t="shared" si="62"/>
        <v>43100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79">
        <f t="shared" si="62"/>
        <v>43100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79">
        <f t="shared" si="62"/>
        <v>43100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79">
        <f t="shared" si="62"/>
        <v>43100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79">
        <f t="shared" si="62"/>
        <v>43100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79">
        <f t="shared" si="62"/>
        <v>43100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79">
        <f t="shared" si="62"/>
        <v>43100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79">
        <f t="shared" si="62"/>
        <v>43100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79">
        <f t="shared" si="62"/>
        <v>43100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79">
        <f t="shared" si="62"/>
        <v>43100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79">
        <f t="shared" si="62"/>
        <v>43100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79">
        <f t="shared" si="62"/>
        <v>43100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168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79">
        <f t="shared" si="62"/>
        <v>43100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79">
        <f t="shared" si="62"/>
        <v>43100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79">
        <f t="shared" si="62"/>
        <v>43100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79">
        <f t="shared" si="62"/>
        <v>43100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79">
        <f t="shared" si="62"/>
        <v>43100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4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79">
        <f t="shared" si="62"/>
        <v>43100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4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79">
        <f t="shared" si="62"/>
        <v>43100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79">
        <f t="shared" si="62"/>
        <v>43100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79">
        <f t="shared" si="62"/>
        <v>43100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79">
        <f t="shared" si="62"/>
        <v>43100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426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79">
        <f t="shared" si="62"/>
        <v>43100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79">
        <f t="shared" si="62"/>
        <v>43100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79">
        <f t="shared" si="62"/>
        <v>43100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426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79">
        <f t="shared" si="62"/>
        <v>43100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79">
        <f t="shared" si="62"/>
        <v>43100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3661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79">
        <f t="shared" si="62"/>
        <v>43100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79">
        <f t="shared" si="62"/>
        <v>43100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3354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79">
        <f t="shared" si="62"/>
        <v>43100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10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79">
        <f t="shared" si="62"/>
        <v>43100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187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79">
        <f t="shared" si="62"/>
        <v>43100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37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79">
        <f t="shared" si="62"/>
        <v>43100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79">
        <f t="shared" si="62"/>
        <v>43100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79">
        <f t="shared" si="62"/>
        <v>43100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37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79">
        <f t="shared" si="62"/>
        <v>43100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73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79">
        <f t="shared" si="62"/>
        <v>43100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18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79">
        <f t="shared" si="62"/>
        <v>43100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4109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79">
        <f t="shared" si="62"/>
        <v>43100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4277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79">
        <f t="shared" si="62"/>
        <v>43100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79">
        <f t="shared" si="62"/>
        <v>43100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79">
        <f t="shared" si="62"/>
        <v>43100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79">
        <f t="shared" si="62"/>
        <v>43100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79">
        <f t="shared" si="62"/>
        <v>43100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1479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79">
        <f t="shared" si="62"/>
        <v>43100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1479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79">
        <f t="shared" si="62"/>
        <v>43100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79">
        <f t="shared" si="62"/>
        <v>43100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79">
        <f t="shared" si="62"/>
        <v>43100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79">
        <f t="shared" si="62"/>
        <v>43100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79">
        <f aca="true" t="shared" si="65" ref="C1104:C1167">endDate</f>
        <v>43100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79">
        <f t="shared" si="65"/>
        <v>43100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79">
        <f t="shared" si="65"/>
        <v>43100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415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79">
        <f t="shared" si="65"/>
        <v>43100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415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79">
        <f t="shared" si="65"/>
        <v>43100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1894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79">
        <f t="shared" si="65"/>
        <v>43100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79">
        <f t="shared" si="65"/>
        <v>43100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79">
        <f t="shared" si="65"/>
        <v>43100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79">
        <f t="shared" si="65"/>
        <v>43100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79">
        <f t="shared" si="65"/>
        <v>43100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79">
        <f t="shared" si="65"/>
        <v>43100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79">
        <f t="shared" si="65"/>
        <v>43100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79">
        <f t="shared" si="65"/>
        <v>43100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79">
        <f t="shared" si="65"/>
        <v>43100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79">
        <f t="shared" si="65"/>
        <v>43100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79">
        <f t="shared" si="65"/>
        <v>43100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79">
        <f t="shared" si="65"/>
        <v>43100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79">
        <f t="shared" si="65"/>
        <v>43100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79">
        <f t="shared" si="65"/>
        <v>43100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79">
        <f t="shared" si="65"/>
        <v>43100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79">
        <f t="shared" si="65"/>
        <v>43100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79">
        <f t="shared" si="65"/>
        <v>43100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79">
        <f t="shared" si="65"/>
        <v>43100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79">
        <f t="shared" si="65"/>
        <v>43100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79">
        <f t="shared" si="65"/>
        <v>43100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79">
        <f t="shared" si="65"/>
        <v>43100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79">
        <f t="shared" si="65"/>
        <v>43100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79">
        <f t="shared" si="65"/>
        <v>43100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79">
        <f t="shared" si="65"/>
        <v>43100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79">
        <f t="shared" si="65"/>
        <v>43100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79">
        <f t="shared" si="65"/>
        <v>43100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79">
        <f t="shared" si="65"/>
        <v>43100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79">
        <f t="shared" si="65"/>
        <v>43100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1894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79">
        <f t="shared" si="65"/>
        <v>43100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79">
        <f t="shared" si="65"/>
        <v>43100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79">
        <f t="shared" si="65"/>
        <v>43100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79">
        <f t="shared" si="65"/>
        <v>43100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79">
        <f t="shared" si="65"/>
        <v>43100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79">
        <f t="shared" si="65"/>
        <v>43100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79">
        <f t="shared" si="65"/>
        <v>43100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79">
        <f t="shared" si="65"/>
        <v>43100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79">
        <f t="shared" si="65"/>
        <v>43100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79">
        <f t="shared" si="65"/>
        <v>43100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79">
        <f t="shared" si="65"/>
        <v>43100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79">
        <f t="shared" si="65"/>
        <v>43100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79">
        <f t="shared" si="65"/>
        <v>43100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79">
        <f t="shared" si="65"/>
        <v>43100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79">
        <f t="shared" si="65"/>
        <v>43100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79">
        <f t="shared" si="65"/>
        <v>43100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79">
        <f t="shared" si="65"/>
        <v>43100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79">
        <f t="shared" si="65"/>
        <v>43100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79">
        <f t="shared" si="65"/>
        <v>43100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79">
        <f t="shared" si="65"/>
        <v>43100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79">
        <f t="shared" si="65"/>
        <v>43100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79">
        <f t="shared" si="65"/>
        <v>43100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79">
        <f t="shared" si="65"/>
        <v>43100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79">
        <f t="shared" si="65"/>
        <v>43100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79">
        <f t="shared" si="65"/>
        <v>43100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79">
        <f t="shared" si="65"/>
        <v>43100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79">
        <f t="shared" si="65"/>
        <v>43100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79">
        <f t="shared" si="65"/>
        <v>43100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79">
        <f t="shared" si="65"/>
        <v>43100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79">
        <f t="shared" si="65"/>
        <v>43100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79">
        <f t="shared" si="65"/>
        <v>43100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79">
        <f aca="true" t="shared" si="68" ref="C1168:C1195">endDate</f>
        <v>43100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79">
        <f t="shared" si="68"/>
        <v>43100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79">
        <f t="shared" si="68"/>
        <v>43100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79">
        <f t="shared" si="68"/>
        <v>43100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79">
        <f t="shared" si="68"/>
        <v>43100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79">
        <f t="shared" si="68"/>
        <v>43100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79">
        <f t="shared" si="68"/>
        <v>43100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79">
        <f t="shared" si="68"/>
        <v>43100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79">
        <f t="shared" si="68"/>
        <v>43100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79">
        <f t="shared" si="68"/>
        <v>43100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79">
        <f t="shared" si="68"/>
        <v>43100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79">
        <f t="shared" si="68"/>
        <v>43100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79">
        <f t="shared" si="68"/>
        <v>43100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79">
        <f t="shared" si="68"/>
        <v>43100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79">
        <f t="shared" si="68"/>
        <v>43100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79">
        <f t="shared" si="68"/>
        <v>43100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79">
        <f t="shared" si="68"/>
        <v>43100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79">
        <f t="shared" si="68"/>
        <v>43100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79">
        <f t="shared" si="68"/>
        <v>43100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79">
        <f t="shared" si="68"/>
        <v>43100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79">
        <f t="shared" si="68"/>
        <v>43100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79">
        <f t="shared" si="68"/>
        <v>43100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79">
        <f t="shared" si="68"/>
        <v>43100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79">
        <f t="shared" si="68"/>
        <v>43100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79">
        <f t="shared" si="68"/>
        <v>43100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79">
        <f t="shared" si="68"/>
        <v>43100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79">
        <f t="shared" si="68"/>
        <v>43100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79">
        <f t="shared" si="68"/>
        <v>43100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">
      <c r="C1196" s="578"/>
      <c r="F1196" s="499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79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79">
        <f t="shared" si="71"/>
        <v>43100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79">
        <f t="shared" si="71"/>
        <v>43100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79">
        <f t="shared" si="71"/>
        <v>43100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79">
        <f t="shared" si="71"/>
        <v>43100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79">
        <f t="shared" si="71"/>
        <v>43100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79">
        <f t="shared" si="71"/>
        <v>43100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79">
        <f t="shared" si="71"/>
        <v>43100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79">
        <f t="shared" si="71"/>
        <v>43100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79">
        <f t="shared" si="71"/>
        <v>43100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79">
        <f t="shared" si="71"/>
        <v>43100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79">
        <f t="shared" si="71"/>
        <v>43100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79">
        <f t="shared" si="71"/>
        <v>43100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79">
        <f t="shared" si="71"/>
        <v>43100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79">
        <f t="shared" si="71"/>
        <v>43100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79">
        <f t="shared" si="71"/>
        <v>43100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79">
        <f t="shared" si="71"/>
        <v>43100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79">
        <f t="shared" si="71"/>
        <v>43100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79">
        <f t="shared" si="71"/>
        <v>43100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79">
        <f t="shared" si="71"/>
        <v>43100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79">
        <f t="shared" si="71"/>
        <v>43100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79">
        <f t="shared" si="71"/>
        <v>43100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79">
        <f t="shared" si="71"/>
        <v>43100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79">
        <f t="shared" si="71"/>
        <v>43100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79">
        <f t="shared" si="71"/>
        <v>43100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79">
        <f t="shared" si="71"/>
        <v>43100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79">
        <f t="shared" si="71"/>
        <v>43100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79">
        <f t="shared" si="71"/>
        <v>43100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79">
        <f t="shared" si="71"/>
        <v>43100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79">
        <f t="shared" si="71"/>
        <v>43100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79">
        <f t="shared" si="71"/>
        <v>43100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79">
        <f t="shared" si="71"/>
        <v>43100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79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79">
        <f t="shared" si="74"/>
        <v>43100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79">
        <f t="shared" si="74"/>
        <v>43100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79">
        <f t="shared" si="74"/>
        <v>43100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79">
        <f t="shared" si="74"/>
        <v>43100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79">
        <f t="shared" si="74"/>
        <v>43100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79">
        <f t="shared" si="74"/>
        <v>43100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79">
        <f t="shared" si="74"/>
        <v>43100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79">
        <f t="shared" si="74"/>
        <v>43100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79">
        <f t="shared" si="74"/>
        <v>43100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79">
        <f t="shared" si="74"/>
        <v>43100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79">
        <f t="shared" si="74"/>
        <v>43100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79">
        <f t="shared" si="74"/>
        <v>43100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79">
        <f t="shared" si="74"/>
        <v>43100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79">
        <f t="shared" si="74"/>
        <v>43100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79">
        <f t="shared" si="74"/>
        <v>43100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79">
        <f t="shared" si="74"/>
        <v>43100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79">
        <f t="shared" si="74"/>
        <v>43100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79">
        <f t="shared" si="74"/>
        <v>43100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79">
        <f t="shared" si="74"/>
        <v>43100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79">
        <f t="shared" si="74"/>
        <v>43100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79">
        <f t="shared" si="74"/>
        <v>43100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79">
        <f t="shared" si="74"/>
        <v>43100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79">
        <f t="shared" si="74"/>
        <v>43100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79">
        <f t="shared" si="74"/>
        <v>43100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79">
        <f t="shared" si="74"/>
        <v>43100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79">
        <f t="shared" si="74"/>
        <v>43100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79">
        <f t="shared" si="74"/>
        <v>43100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79">
        <f t="shared" si="74"/>
        <v>43100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79">
        <f t="shared" si="74"/>
        <v>43100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79">
        <f t="shared" si="74"/>
        <v>43100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79">
        <f t="shared" si="74"/>
        <v>43100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79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79">
        <f t="shared" si="77"/>
        <v>43100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79">
        <f t="shared" si="77"/>
        <v>43100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79">
        <f t="shared" si="77"/>
        <v>43100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79">
        <f t="shared" si="77"/>
        <v>43100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79">
        <f t="shared" si="77"/>
        <v>43100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79">
        <f t="shared" si="77"/>
        <v>43100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79">
        <f t="shared" si="77"/>
        <v>43100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79">
        <f t="shared" si="77"/>
        <v>43100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79">
        <f t="shared" si="77"/>
        <v>43100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79">
        <f t="shared" si="77"/>
        <v>43100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79">
        <f t="shared" si="77"/>
        <v>43100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79">
        <f t="shared" si="77"/>
        <v>43100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79">
        <f t="shared" si="77"/>
        <v>43100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79">
        <f t="shared" si="77"/>
        <v>43100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79">
        <f t="shared" si="77"/>
        <v>43100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79">
        <f t="shared" si="77"/>
        <v>43100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79">
        <f t="shared" si="77"/>
        <v>43100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79">
        <f t="shared" si="77"/>
        <v>43100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79">
        <f t="shared" si="77"/>
        <v>43100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79">
        <f t="shared" si="77"/>
        <v>43100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79">
        <f t="shared" si="77"/>
        <v>43100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79">
        <f t="shared" si="77"/>
        <v>43100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79">
        <f t="shared" si="77"/>
        <v>43100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79">
        <f t="shared" si="77"/>
        <v>43100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79">
        <f t="shared" si="77"/>
        <v>43100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79">
        <f t="shared" si="77"/>
        <v>43100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79">
        <f t="shared" si="77"/>
        <v>43100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79">
        <f t="shared" si="77"/>
        <v>43100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79">
        <f t="shared" si="77"/>
        <v>43100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79">
        <f t="shared" si="77"/>
        <v>43100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79">
        <f t="shared" si="77"/>
        <v>43100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79">
        <f t="shared" si="77"/>
        <v>43100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79">
        <f t="shared" si="77"/>
        <v>43100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">
      <c r="C1295" s="578"/>
      <c r="F1295" s="499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79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79">
        <f t="shared" si="80"/>
        <v>43100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79">
        <f t="shared" si="80"/>
        <v>43100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79">
        <f t="shared" si="80"/>
        <v>43100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79">
        <f t="shared" si="80"/>
        <v>43100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79">
        <f t="shared" si="80"/>
        <v>43100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79">
        <f t="shared" si="80"/>
        <v>43100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79">
        <f t="shared" si="80"/>
        <v>43100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79">
        <f t="shared" si="80"/>
        <v>43100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79">
        <f t="shared" si="80"/>
        <v>43100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79">
        <f t="shared" si="80"/>
        <v>43100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79">
        <f t="shared" si="80"/>
        <v>43100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79">
        <f t="shared" si="80"/>
        <v>43100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79">
        <f t="shared" si="80"/>
        <v>43100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79">
        <f t="shared" si="80"/>
        <v>43100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79">
        <f t="shared" si="80"/>
        <v>43100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79">
        <f t="shared" si="80"/>
        <v>43100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79">
        <f t="shared" si="80"/>
        <v>43100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79">
        <f t="shared" si="80"/>
        <v>43100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79">
        <f t="shared" si="80"/>
        <v>43100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79">
        <f t="shared" si="80"/>
        <v>43100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79">
        <f t="shared" si="80"/>
        <v>43100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79">
        <f t="shared" si="80"/>
        <v>43100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79">
        <f t="shared" si="80"/>
        <v>43100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79">
        <f t="shared" si="80"/>
        <v>43100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79">
        <f t="shared" si="80"/>
        <v>43100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79">
        <f t="shared" si="80"/>
        <v>43100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79">
        <f t="shared" si="80"/>
        <v>43100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79">
        <f t="shared" si="80"/>
        <v>43100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79">
        <f t="shared" si="80"/>
        <v>43100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79">
        <f t="shared" si="80"/>
        <v>43100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79">
        <f t="shared" si="80"/>
        <v>43100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79">
        <f t="shared" si="80"/>
        <v>43100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79">
        <f t="shared" si="80"/>
        <v>43100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79">
        <f t="shared" si="80"/>
        <v>43100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79">
        <f t="shared" si="80"/>
        <v>43100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79">
        <f t="shared" si="80"/>
        <v>43100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79">
        <f t="shared" si="80"/>
        <v>43100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79">
        <f t="shared" si="80"/>
        <v>43100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79">
        <f t="shared" si="80"/>
        <v>43100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A16">
      <selection activeCell="H30" sqref="H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>
        <v>330</v>
      </c>
      <c r="D12" s="197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1432</v>
      </c>
      <c r="D13" s="197">
        <v>1210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v>2754</v>
      </c>
      <c r="D14" s="197">
        <v>3242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126</v>
      </c>
      <c r="D15" s="197">
        <v>96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33</v>
      </c>
      <c r="D16" s="197">
        <v>54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131+36</f>
        <v>167</v>
      </c>
      <c r="D17" s="197">
        <f>127+23</f>
        <v>150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28</v>
      </c>
      <c r="D18" s="197">
        <v>21</v>
      </c>
      <c r="E18" s="479" t="s">
        <v>47</v>
      </c>
      <c r="F18" s="478" t="s">
        <v>48</v>
      </c>
      <c r="G18" s="607">
        <f>G12+G15+G16+G17</f>
        <v>3000</v>
      </c>
      <c r="H18" s="608">
        <f>H12+H15+H16+H17</f>
        <v>3000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4870</v>
      </c>
      <c r="D20" s="596">
        <f>SUM(D12:D19)</f>
        <v>5103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1343</v>
      </c>
      <c r="H21" s="197">
        <v>1344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300</v>
      </c>
      <c r="H22" s="612">
        <f>SUM(H23:H25)</f>
        <v>300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17</v>
      </c>
      <c r="D25" s="197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1643</v>
      </c>
      <c r="H26" s="596">
        <f>H20+H21+H22</f>
        <v>1644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17</v>
      </c>
      <c r="D28" s="596">
        <f>SUM(D24:D27)</f>
        <v>1</v>
      </c>
      <c r="E28" s="202" t="s">
        <v>84</v>
      </c>
      <c r="F28" s="93" t="s">
        <v>85</v>
      </c>
      <c r="G28" s="593">
        <f>SUM(G29:G31)</f>
        <v>498</v>
      </c>
      <c r="H28" s="594">
        <f>SUM(H29:H31)</f>
        <v>894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939</v>
      </c>
      <c r="H29" s="197">
        <v>1335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-441</v>
      </c>
      <c r="H30" s="197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539</v>
      </c>
      <c r="H32" s="197">
        <v>-396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1037</v>
      </c>
      <c r="H34" s="596">
        <f>H28+H32+H33</f>
        <v>498</v>
      </c>
    </row>
    <row r="35" spans="1:8" ht="1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5680</v>
      </c>
      <c r="H37" s="598">
        <f>H26+H18+H34</f>
        <v>5142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1009+317+579-426</f>
        <v>1479</v>
      </c>
      <c r="H45" s="197">
        <f>1075+317+598-349</f>
        <v>1641</v>
      </c>
    </row>
    <row r="46" spans="1:13" ht="15.75">
      <c r="A46" s="471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415</v>
      </c>
      <c r="H49" s="197">
        <v>585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1894</v>
      </c>
      <c r="H50" s="594">
        <f>SUM(H44:H49)</f>
        <v>2226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168</v>
      </c>
      <c r="H54" s="197">
        <v>168</v>
      </c>
    </row>
    <row r="55" spans="1:8" ht="15.75">
      <c r="A55" s="100" t="s">
        <v>166</v>
      </c>
      <c r="B55" s="96" t="s">
        <v>167</v>
      </c>
      <c r="C55" s="476">
        <v>103</v>
      </c>
      <c r="D55" s="476">
        <v>103</v>
      </c>
      <c r="E55" s="89" t="s">
        <v>168</v>
      </c>
      <c r="F55" s="95" t="s">
        <v>169</v>
      </c>
      <c r="G55" s="197">
        <v>946</v>
      </c>
      <c r="H55" s="197">
        <v>1161</v>
      </c>
    </row>
    <row r="56" spans="1:13" ht="15.75" thickBot="1">
      <c r="A56" s="473" t="s">
        <v>170</v>
      </c>
      <c r="B56" s="208" t="s">
        <v>171</v>
      </c>
      <c r="C56" s="599">
        <f>C20+C21+C22+C28+C33+C46+C52+C54+C55</f>
        <v>4990</v>
      </c>
      <c r="D56" s="600">
        <f>D20+D21+D22+D28+D33+D46+D52+D54+D55</f>
        <v>5207</v>
      </c>
      <c r="E56" s="100" t="s">
        <v>850</v>
      </c>
      <c r="F56" s="99" t="s">
        <v>172</v>
      </c>
      <c r="G56" s="597">
        <f>G50+G52+G53+G54+G55</f>
        <v>3008</v>
      </c>
      <c r="H56" s="598">
        <f>H50+H52+H53+H54+H55</f>
        <v>3555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>
        <v>1822</v>
      </c>
      <c r="D59" s="197">
        <v>1315</v>
      </c>
      <c r="E59" s="201" t="s">
        <v>180</v>
      </c>
      <c r="F59" s="484" t="s">
        <v>181</v>
      </c>
      <c r="G59" s="197">
        <f>2+2</f>
        <v>4</v>
      </c>
      <c r="H59" s="197">
        <f>3</f>
        <v>3</v>
      </c>
    </row>
    <row r="60" spans="1:13" ht="15">
      <c r="A60" s="89" t="s">
        <v>178</v>
      </c>
      <c r="B60" s="91" t="s">
        <v>179</v>
      </c>
      <c r="C60" s="197">
        <v>326</v>
      </c>
      <c r="D60" s="197">
        <v>436</v>
      </c>
      <c r="E60" s="89" t="s">
        <v>184</v>
      </c>
      <c r="F60" s="93" t="s">
        <v>185</v>
      </c>
      <c r="G60" s="197">
        <v>426</v>
      </c>
      <c r="H60" s="197">
        <f>137+84+98+30</f>
        <v>349</v>
      </c>
      <c r="M60" s="98"/>
    </row>
    <row r="61" spans="1:8" ht="15">
      <c r="A61" s="89" t="s">
        <v>182</v>
      </c>
      <c r="B61" s="91" t="s">
        <v>183</v>
      </c>
      <c r="C61" s="197">
        <v>570</v>
      </c>
      <c r="D61" s="197">
        <v>571</v>
      </c>
      <c r="E61" s="200" t="s">
        <v>188</v>
      </c>
      <c r="F61" s="93" t="s">
        <v>189</v>
      </c>
      <c r="G61" s="593">
        <f>SUM(G62:G68)</f>
        <v>3661</v>
      </c>
      <c r="H61" s="594">
        <f>SUM(H62:H68)</f>
        <v>3529</v>
      </c>
    </row>
    <row r="62" spans="1:13" ht="15">
      <c r="A62" s="89" t="s">
        <v>186</v>
      </c>
      <c r="B62" s="94" t="s">
        <v>187</v>
      </c>
      <c r="C62" s="197">
        <v>669</v>
      </c>
      <c r="D62" s="197">
        <v>609</v>
      </c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3222+132</f>
        <v>3354</v>
      </c>
      <c r="H64" s="197">
        <f>2675+610</f>
        <v>3285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3387</v>
      </c>
      <c r="D65" s="596">
        <f>SUM(D59:D64)</f>
        <v>2931</v>
      </c>
      <c r="E65" s="89" t="s">
        <v>201</v>
      </c>
      <c r="F65" s="93" t="s">
        <v>202</v>
      </c>
      <c r="G65" s="197">
        <v>10</v>
      </c>
      <c r="H65" s="197">
        <v>3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187</v>
      </c>
      <c r="H66" s="197">
        <v>149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73</v>
      </c>
      <c r="H67" s="197">
        <v>63</v>
      </c>
    </row>
    <row r="68" spans="1:8" ht="15">
      <c r="A68" s="89" t="s">
        <v>206</v>
      </c>
      <c r="B68" s="91" t="s">
        <v>207</v>
      </c>
      <c r="C68" s="197">
        <v>558</v>
      </c>
      <c r="D68" s="197">
        <f>169+798</f>
        <v>967</v>
      </c>
      <c r="E68" s="89" t="s">
        <v>212</v>
      </c>
      <c r="F68" s="93" t="s">
        <v>213</v>
      </c>
      <c r="G68" s="197">
        <v>37</v>
      </c>
      <c r="H68" s="197">
        <v>29</v>
      </c>
    </row>
    <row r="69" spans="1:8" ht="15">
      <c r="A69" s="89" t="s">
        <v>210</v>
      </c>
      <c r="B69" s="91" t="s">
        <v>211</v>
      </c>
      <c r="C69" s="197">
        <f>3495-169+17</f>
        <v>3343</v>
      </c>
      <c r="D69" s="197">
        <f>3334-169+18</f>
        <v>3183</v>
      </c>
      <c r="E69" s="201" t="s">
        <v>79</v>
      </c>
      <c r="F69" s="93" t="s">
        <v>216</v>
      </c>
      <c r="G69" s="197">
        <v>18</v>
      </c>
      <c r="H69" s="197">
        <f>6+9+5</f>
        <v>20</v>
      </c>
    </row>
    <row r="70" spans="1:8" ht="15">
      <c r="A70" s="89" t="s">
        <v>214</v>
      </c>
      <c r="B70" s="91" t="s">
        <v>215</v>
      </c>
      <c r="C70" s="197">
        <v>157</v>
      </c>
      <c r="D70" s="197">
        <v>10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4109</v>
      </c>
      <c r="H71" s="596">
        <f>H59+H60+H61+H69+H70</f>
        <v>3901</v>
      </c>
    </row>
    <row r="72" spans="1:8" ht="15">
      <c r="A72" s="89" t="s">
        <v>221</v>
      </c>
      <c r="B72" s="91" t="s">
        <v>222</v>
      </c>
      <c r="C72" s="197">
        <v>89</v>
      </c>
      <c r="D72" s="197">
        <v>89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132</v>
      </c>
      <c r="D73" s="197">
        <v>93</v>
      </c>
      <c r="E73" s="471" t="s">
        <v>230</v>
      </c>
      <c r="F73" s="95" t="s">
        <v>231</v>
      </c>
      <c r="G73" s="476"/>
      <c r="H73" s="477"/>
    </row>
    <row r="74" spans="1:8" ht="1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f>5+7</f>
        <v>12</v>
      </c>
      <c r="D75" s="197">
        <f>9+5+7</f>
        <v>21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4291</v>
      </c>
      <c r="D76" s="596">
        <f>SUM(D68:D75)</f>
        <v>4363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4109</v>
      </c>
      <c r="H79" s="598">
        <f>H71+H73+H75+H77</f>
        <v>3901</v>
      </c>
    </row>
    <row r="80" spans="1:8" ht="1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>
        <v>3</v>
      </c>
      <c r="D88" s="197">
        <v>4</v>
      </c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126</v>
      </c>
      <c r="D89" s="197">
        <v>78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/>
      <c r="D90" s="197">
        <v>15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129</v>
      </c>
      <c r="D92" s="596">
        <f>SUM(D88:D91)</f>
        <v>97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5.75" thickBot="1">
      <c r="A94" s="488" t="s">
        <v>263</v>
      </c>
      <c r="B94" s="226" t="s">
        <v>264</v>
      </c>
      <c r="C94" s="599">
        <f>C65+C76+C85+C92+C93</f>
        <v>7807</v>
      </c>
      <c r="D94" s="600">
        <f>D65+D76+D85+D92+D93</f>
        <v>7391</v>
      </c>
      <c r="E94" s="227"/>
      <c r="F94" s="228"/>
      <c r="G94" s="622"/>
      <c r="H94" s="623"/>
      <c r="M94" s="98"/>
    </row>
    <row r="95" spans="1:8" ht="31.5" thickBot="1">
      <c r="A95" s="485" t="s">
        <v>265</v>
      </c>
      <c r="B95" s="486" t="s">
        <v>266</v>
      </c>
      <c r="C95" s="601">
        <f>C94+C56</f>
        <v>12797</v>
      </c>
      <c r="D95" s="602">
        <f>D94+D56</f>
        <v>12598</v>
      </c>
      <c r="E95" s="229" t="s">
        <v>942</v>
      </c>
      <c r="F95" s="487" t="s">
        <v>268</v>
      </c>
      <c r="G95" s="601">
        <f>G37+G40+G56+G79</f>
        <v>12797</v>
      </c>
      <c r="H95" s="602">
        <f>H37+H40+H56+H79</f>
        <v>12598</v>
      </c>
    </row>
    <row r="96" spans="1:13" ht="15">
      <c r="A96" s="174"/>
      <c r="B96" s="570"/>
      <c r="C96" s="174"/>
      <c r="D96" s="174"/>
      <c r="E96" s="571"/>
      <c r="M96" s="98"/>
    </row>
    <row r="97" spans="1:13" ht="15">
      <c r="A97" s="573"/>
      <c r="B97" s="570"/>
      <c r="C97" s="174"/>
      <c r="D97" s="174"/>
      <c r="E97" s="571"/>
      <c r="M97" s="98"/>
    </row>
    <row r="98" spans="1:13" ht="15">
      <c r="A98" s="691" t="s">
        <v>977</v>
      </c>
      <c r="B98" s="700">
        <f>pdeReportingDate</f>
        <v>43118</v>
      </c>
      <c r="C98" s="700"/>
      <c r="D98" s="700"/>
      <c r="E98" s="700"/>
      <c r="F98" s="700"/>
      <c r="G98" s="700"/>
      <c r="H98" s="700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1" t="str">
        <f>authorName</f>
        <v>Евелина Миленска</v>
      </c>
      <c r="C100" s="701"/>
      <c r="D100" s="701"/>
      <c r="E100" s="701"/>
      <c r="F100" s="701"/>
      <c r="G100" s="701"/>
      <c r="H100" s="701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979</v>
      </c>
      <c r="C103" s="699"/>
      <c r="D103" s="699"/>
      <c r="E103" s="699"/>
      <c r="M103" s="98"/>
    </row>
    <row r="104" spans="1:5" ht="21.75" customHeight="1">
      <c r="A104" s="693"/>
      <c r="B104" s="699" t="s">
        <v>979</v>
      </c>
      <c r="C104" s="699"/>
      <c r="D104" s="699"/>
      <c r="E104" s="699"/>
    </row>
    <row r="105" spans="1:13" ht="21.75" customHeight="1">
      <c r="A105" s="693"/>
      <c r="B105" s="699" t="s">
        <v>979</v>
      </c>
      <c r="C105" s="699"/>
      <c r="D105" s="699"/>
      <c r="E105" s="699"/>
      <c r="M105" s="98"/>
    </row>
    <row r="106" spans="1:5" ht="21.75" customHeight="1">
      <c r="A106" s="693"/>
      <c r="B106" s="699" t="s">
        <v>979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">
      <c r="E117" s="574"/>
    </row>
    <row r="119" spans="5:13" ht="15">
      <c r="E119" s="574"/>
      <c r="M119" s="98"/>
    </row>
    <row r="121" spans="5:13" ht="15">
      <c r="E121" s="574"/>
      <c r="M121" s="98"/>
    </row>
    <row r="123" ht="15">
      <c r="E123" s="574"/>
    </row>
    <row r="125" spans="5:13" ht="15">
      <c r="E125" s="574"/>
      <c r="M125" s="98"/>
    </row>
    <row r="127" spans="5:13" ht="15">
      <c r="E127" s="574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4"/>
      <c r="M135" s="98"/>
    </row>
    <row r="137" spans="5:13" ht="15">
      <c r="E137" s="574"/>
      <c r="M137" s="98"/>
    </row>
    <row r="139" spans="5:13" ht="15">
      <c r="E139" s="574"/>
      <c r="M139" s="98"/>
    </row>
    <row r="141" spans="5:13" ht="15">
      <c r="E141" s="574"/>
      <c r="M141" s="98"/>
    </row>
    <row r="143" ht="15">
      <c r="E143" s="574"/>
    </row>
    <row r="145" ht="15">
      <c r="E145" s="574"/>
    </row>
    <row r="147" ht="15">
      <c r="E147" s="574"/>
    </row>
    <row r="149" spans="5:13" ht="15">
      <c r="E149" s="574"/>
      <c r="M149" s="98"/>
    </row>
    <row r="151" ht="15">
      <c r="M151" s="98"/>
    </row>
    <row r="153" ht="15">
      <c r="M153" s="98"/>
    </row>
    <row r="159" ht="15">
      <c r="E159" s="574"/>
    </row>
    <row r="161" spans="1:18" s="572" customFormat="1" ht="1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D15" sqref="D15:D1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2"/>
      <c r="C5" s="562"/>
      <c r="D5" s="562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4">
        <v>7384</v>
      </c>
      <c r="D12" s="314">
        <v>5790</v>
      </c>
      <c r="E12" s="194" t="s">
        <v>277</v>
      </c>
      <c r="F12" s="240" t="s">
        <v>278</v>
      </c>
      <c r="G12" s="314">
        <v>12963</v>
      </c>
      <c r="H12" s="314">
        <v>9923</v>
      </c>
    </row>
    <row r="13" spans="1:8" ht="15">
      <c r="A13" s="194" t="s">
        <v>279</v>
      </c>
      <c r="B13" s="190" t="s">
        <v>280</v>
      </c>
      <c r="C13" s="314">
        <v>297</v>
      </c>
      <c r="D13" s="314">
        <v>310</v>
      </c>
      <c r="E13" s="194" t="s">
        <v>281</v>
      </c>
      <c r="F13" s="240" t="s">
        <v>282</v>
      </c>
      <c r="G13" s="314">
        <v>328</v>
      </c>
      <c r="H13" s="314">
        <v>70</v>
      </c>
    </row>
    <row r="14" spans="1:8" ht="15">
      <c r="A14" s="194" t="s">
        <v>283</v>
      </c>
      <c r="B14" s="190" t="s">
        <v>284</v>
      </c>
      <c r="C14" s="314">
        <v>858</v>
      </c>
      <c r="D14" s="314">
        <v>926</v>
      </c>
      <c r="E14" s="245" t="s">
        <v>285</v>
      </c>
      <c r="F14" s="240" t="s">
        <v>286</v>
      </c>
      <c r="G14" s="314">
        <v>16</v>
      </c>
      <c r="H14" s="314">
        <v>30</v>
      </c>
    </row>
    <row r="15" spans="1:8" ht="15">
      <c r="A15" s="194" t="s">
        <v>287</v>
      </c>
      <c r="B15" s="190" t="s">
        <v>288</v>
      </c>
      <c r="C15" s="314">
        <v>3006</v>
      </c>
      <c r="D15" s="314">
        <v>2733</v>
      </c>
      <c r="E15" s="245" t="s">
        <v>79</v>
      </c>
      <c r="F15" s="240" t="s">
        <v>289</v>
      </c>
      <c r="G15" s="314">
        <v>181</v>
      </c>
      <c r="H15" s="314">
        <v>123</v>
      </c>
    </row>
    <row r="16" spans="1:8" ht="15.75">
      <c r="A16" s="194" t="s">
        <v>290</v>
      </c>
      <c r="B16" s="190" t="s">
        <v>291</v>
      </c>
      <c r="C16" s="314">
        <v>420</v>
      </c>
      <c r="D16" s="314">
        <v>344</v>
      </c>
      <c r="E16" s="236" t="s">
        <v>52</v>
      </c>
      <c r="F16" s="264" t="s">
        <v>292</v>
      </c>
      <c r="G16" s="626">
        <f>SUM(G12:G15)</f>
        <v>13488</v>
      </c>
      <c r="H16" s="627">
        <f>SUM(H12:H15)</f>
        <v>10146</v>
      </c>
    </row>
    <row r="17" spans="1:8" ht="30.75">
      <c r="A17" s="194" t="s">
        <v>293</v>
      </c>
      <c r="B17" s="190" t="s">
        <v>294</v>
      </c>
      <c r="C17" s="314">
        <v>351</v>
      </c>
      <c r="D17" s="314">
        <v>109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4">
        <f>-15+110</f>
        <v>95</v>
      </c>
      <c r="D18" s="314">
        <v>12</v>
      </c>
      <c r="E18" s="234" t="s">
        <v>297</v>
      </c>
      <c r="F18" s="238" t="s">
        <v>298</v>
      </c>
      <c r="G18" s="637">
        <v>220</v>
      </c>
      <c r="H18" s="637">
        <v>224</v>
      </c>
    </row>
    <row r="19" spans="1:8" ht="15">
      <c r="A19" s="194" t="s">
        <v>299</v>
      </c>
      <c r="B19" s="190" t="s">
        <v>300</v>
      </c>
      <c r="C19" s="314">
        <v>585</v>
      </c>
      <c r="D19" s="314">
        <v>411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12996</v>
      </c>
      <c r="D22" s="627">
        <f>SUM(D12:D18)+D19</f>
        <v>10635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0.75">
      <c r="A25" s="194" t="s">
        <v>316</v>
      </c>
      <c r="B25" s="237" t="s">
        <v>317</v>
      </c>
      <c r="C25" s="314">
        <v>96</v>
      </c>
      <c r="D25" s="698">
        <v>112</v>
      </c>
      <c r="E25" s="194" t="s">
        <v>318</v>
      </c>
      <c r="F25" s="237" t="s">
        <v>319</v>
      </c>
      <c r="G25" s="314"/>
      <c r="H25" s="315"/>
    </row>
    <row r="26" spans="1:8" ht="30.75">
      <c r="A26" s="194" t="s">
        <v>320</v>
      </c>
      <c r="B26" s="237" t="s">
        <v>321</v>
      </c>
      <c r="C26" s="314"/>
      <c r="D26" s="698"/>
      <c r="E26" s="194" t="s">
        <v>322</v>
      </c>
      <c r="F26" s="237" t="s">
        <v>323</v>
      </c>
      <c r="G26" s="314"/>
      <c r="H26" s="315"/>
    </row>
    <row r="27" spans="1:8" ht="30.75">
      <c r="A27" s="194" t="s">
        <v>324</v>
      </c>
      <c r="B27" s="237" t="s">
        <v>325</v>
      </c>
      <c r="C27" s="314">
        <v>16</v>
      </c>
      <c r="D27" s="698">
        <v>13</v>
      </c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4">
        <v>61</v>
      </c>
      <c r="D28" s="698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173</v>
      </c>
      <c r="D29" s="627">
        <f>SUM(D25:D28)</f>
        <v>170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13169</v>
      </c>
      <c r="D31" s="633">
        <f>D29+D22</f>
        <v>10805</v>
      </c>
      <c r="E31" s="251" t="s">
        <v>824</v>
      </c>
      <c r="F31" s="266" t="s">
        <v>331</v>
      </c>
      <c r="G31" s="253">
        <f>G16+G18+G27</f>
        <v>13708</v>
      </c>
      <c r="H31" s="254">
        <f>H16+H18+H27</f>
        <v>10370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539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435</v>
      </c>
    </row>
    <row r="34" spans="1:8" ht="32.2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13169</v>
      </c>
      <c r="D36" s="635">
        <f>D31-D34+D35</f>
        <v>10805</v>
      </c>
      <c r="E36" s="262" t="s">
        <v>346</v>
      </c>
      <c r="F36" s="256" t="s">
        <v>347</v>
      </c>
      <c r="G36" s="267">
        <f>G35-G34+G31</f>
        <v>13708</v>
      </c>
      <c r="H36" s="268">
        <f>H35-H34+H31</f>
        <v>10370</v>
      </c>
    </row>
    <row r="37" spans="1:8" ht="15.75">
      <c r="A37" s="261" t="s">
        <v>348</v>
      </c>
      <c r="B37" s="231" t="s">
        <v>349</v>
      </c>
      <c r="C37" s="632">
        <f>IF((G36-C36)&gt;0,G36-C36,0)</f>
        <v>539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435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-39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4"/>
      <c r="D40" s="315">
        <v>-39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539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396</v>
      </c>
    </row>
    <row r="43" spans="1:8" ht="1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539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396</v>
      </c>
    </row>
    <row r="45" spans="1:8" ht="15.75" thickBot="1">
      <c r="A45" s="270" t="s">
        <v>371</v>
      </c>
      <c r="B45" s="271" t="s">
        <v>372</v>
      </c>
      <c r="C45" s="628">
        <f>C36+C38+C42</f>
        <v>13708</v>
      </c>
      <c r="D45" s="629">
        <f>D36+D38+D42</f>
        <v>10766</v>
      </c>
      <c r="E45" s="270" t="s">
        <v>373</v>
      </c>
      <c r="F45" s="272" t="s">
        <v>374</v>
      </c>
      <c r="G45" s="628">
        <f>G42+G36</f>
        <v>13708</v>
      </c>
      <c r="H45" s="629">
        <f>H42+H36</f>
        <v>10766</v>
      </c>
    </row>
    <row r="46" spans="1:8" ht="15">
      <c r="A46" s="32"/>
      <c r="B46" s="563"/>
      <c r="C46" s="564"/>
      <c r="D46" s="564"/>
      <c r="E46" s="565"/>
      <c r="F46" s="32"/>
      <c r="G46" s="564"/>
      <c r="H46" s="564"/>
    </row>
    <row r="47" spans="1:8" ht="15">
      <c r="A47" s="703" t="s">
        <v>978</v>
      </c>
      <c r="B47" s="703"/>
      <c r="C47" s="703"/>
      <c r="D47" s="703"/>
      <c r="E47" s="703"/>
      <c r="F47" s="32"/>
      <c r="G47" s="564"/>
      <c r="H47" s="564"/>
    </row>
    <row r="48" spans="1:8" ht="15">
      <c r="A48" s="32"/>
      <c r="B48" s="563"/>
      <c r="C48" s="564"/>
      <c r="D48" s="564"/>
      <c r="E48" s="565"/>
      <c r="F48" s="32"/>
      <c r="G48" s="564"/>
      <c r="H48" s="564"/>
    </row>
    <row r="49" spans="1:8" ht="1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">
      <c r="A50" s="691" t="s">
        <v>977</v>
      </c>
      <c r="B50" s="700">
        <f>pdeReportingDate</f>
        <v>43118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1" t="str">
        <f>authorName</f>
        <v>Евелина Миленска</v>
      </c>
      <c r="C52" s="701"/>
      <c r="D52" s="701"/>
      <c r="E52" s="701"/>
      <c r="F52" s="701"/>
      <c r="G52" s="701"/>
      <c r="H52" s="701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979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979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979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979</v>
      </c>
      <c r="C58" s="699"/>
      <c r="D58" s="699"/>
      <c r="E58" s="699"/>
      <c r="F58" s="572"/>
      <c r="G58" s="45"/>
      <c r="H58" s="42"/>
    </row>
    <row r="59" spans="1:8" ht="15">
      <c r="A59" s="693"/>
      <c r="B59" s="699"/>
      <c r="C59" s="699"/>
      <c r="D59" s="699"/>
      <c r="E59" s="699"/>
      <c r="F59" s="572"/>
      <c r="G59" s="45"/>
      <c r="H59" s="42"/>
    </row>
    <row r="60" spans="1:8" ht="15">
      <c r="A60" s="693"/>
      <c r="B60" s="699"/>
      <c r="C60" s="699"/>
      <c r="D60" s="699"/>
      <c r="E60" s="699"/>
      <c r="F60" s="572"/>
      <c r="G60" s="45"/>
      <c r="H60" s="42"/>
    </row>
    <row r="61" spans="1:8" ht="15">
      <c r="A61" s="693"/>
      <c r="B61" s="699"/>
      <c r="C61" s="699"/>
      <c r="D61" s="699"/>
      <c r="E61" s="699"/>
      <c r="F61" s="572"/>
      <c r="G61" s="45"/>
      <c r="H61" s="42"/>
    </row>
    <row r="62" spans="1:8" ht="15">
      <c r="A62" s="32"/>
      <c r="B62" s="32"/>
      <c r="C62" s="564"/>
      <c r="D62" s="564"/>
      <c r="E62" s="32"/>
      <c r="F62" s="32"/>
      <c r="G62" s="566"/>
      <c r="H62" s="566"/>
    </row>
    <row r="63" spans="1:8" ht="15">
      <c r="A63" s="32"/>
      <c r="B63" s="32"/>
      <c r="C63" s="564"/>
      <c r="D63" s="564"/>
      <c r="E63" s="32"/>
      <c r="F63" s="32"/>
      <c r="G63" s="566"/>
      <c r="H63" s="566"/>
    </row>
    <row r="64" spans="1:8" ht="15">
      <c r="A64" s="32"/>
      <c r="B64" s="32"/>
      <c r="C64" s="564"/>
      <c r="D64" s="564"/>
      <c r="E64" s="32"/>
      <c r="F64" s="32"/>
      <c r="G64" s="566"/>
      <c r="H64" s="566"/>
    </row>
    <row r="65" spans="1:8" ht="15">
      <c r="A65" s="32"/>
      <c r="B65" s="32"/>
      <c r="C65" s="564"/>
      <c r="D65" s="564"/>
      <c r="E65" s="32"/>
      <c r="F65" s="32"/>
      <c r="G65" s="566"/>
      <c r="H65" s="566"/>
    </row>
    <row r="66" spans="1:8" ht="15">
      <c r="A66" s="32"/>
      <c r="B66" s="32"/>
      <c r="C66" s="564"/>
      <c r="D66" s="564"/>
      <c r="E66" s="32"/>
      <c r="F66" s="32"/>
      <c r="G66" s="566"/>
      <c r="H66" s="566"/>
    </row>
    <row r="67" spans="1:8" ht="15">
      <c r="A67" s="32"/>
      <c r="B67" s="32"/>
      <c r="C67" s="564"/>
      <c r="D67" s="564"/>
      <c r="E67" s="32"/>
      <c r="F67" s="32"/>
      <c r="G67" s="566"/>
      <c r="H67" s="566"/>
    </row>
    <row r="68" spans="1:8" ht="15">
      <c r="A68" s="32"/>
      <c r="B68" s="32"/>
      <c r="C68" s="564"/>
      <c r="D68" s="564"/>
      <c r="E68" s="32"/>
      <c r="F68" s="32"/>
      <c r="G68" s="566"/>
      <c r="H68" s="566"/>
    </row>
    <row r="69" spans="1:8" ht="15">
      <c r="A69" s="32"/>
      <c r="B69" s="32"/>
      <c r="C69" s="564"/>
      <c r="D69" s="564"/>
      <c r="E69" s="32"/>
      <c r="F69" s="32"/>
      <c r="G69" s="566"/>
      <c r="H69" s="566"/>
    </row>
    <row r="70" spans="1:8" ht="15">
      <c r="A70" s="32"/>
      <c r="B70" s="32"/>
      <c r="C70" s="564"/>
      <c r="D70" s="564"/>
      <c r="E70" s="32"/>
      <c r="F70" s="32"/>
      <c r="G70" s="566"/>
      <c r="H70" s="566"/>
    </row>
    <row r="71" spans="1:8" ht="15">
      <c r="A71" s="32"/>
      <c r="B71" s="32"/>
      <c r="C71" s="564"/>
      <c r="D71" s="564"/>
      <c r="E71" s="32"/>
      <c r="F71" s="32"/>
      <c r="G71" s="566"/>
      <c r="H71" s="566"/>
    </row>
    <row r="72" spans="1:8" ht="15">
      <c r="A72" s="32"/>
      <c r="B72" s="32"/>
      <c r="C72" s="564"/>
      <c r="D72" s="564"/>
      <c r="E72" s="32"/>
      <c r="F72" s="32"/>
      <c r="G72" s="566"/>
      <c r="H72" s="566"/>
    </row>
    <row r="73" spans="1:8" ht="15">
      <c r="A73" s="32"/>
      <c r="B73" s="32"/>
      <c r="C73" s="564"/>
      <c r="D73" s="564"/>
      <c r="E73" s="32"/>
      <c r="F73" s="32"/>
      <c r="G73" s="566"/>
      <c r="H73" s="566"/>
    </row>
    <row r="74" spans="1:8" ht="15">
      <c r="A74" s="32"/>
      <c r="B74" s="32"/>
      <c r="C74" s="564"/>
      <c r="D74" s="564"/>
      <c r="E74" s="32"/>
      <c r="F74" s="32"/>
      <c r="G74" s="566"/>
      <c r="H74" s="566"/>
    </row>
    <row r="75" spans="1:8" ht="15">
      <c r="A75" s="32"/>
      <c r="B75" s="32"/>
      <c r="C75" s="564"/>
      <c r="D75" s="564"/>
      <c r="E75" s="32"/>
      <c r="F75" s="32"/>
      <c r="G75" s="566"/>
      <c r="H75" s="566"/>
    </row>
    <row r="76" spans="1:8" ht="15">
      <c r="A76" s="32"/>
      <c r="B76" s="32"/>
      <c r="C76" s="564"/>
      <c r="D76" s="564"/>
      <c r="E76" s="32"/>
      <c r="F76" s="32"/>
      <c r="G76" s="566"/>
      <c r="H76" s="566"/>
    </row>
    <row r="77" spans="1:8" ht="15">
      <c r="A77" s="32"/>
      <c r="B77" s="32"/>
      <c r="C77" s="564"/>
      <c r="D77" s="564"/>
      <c r="E77" s="32"/>
      <c r="F77" s="32"/>
      <c r="G77" s="566"/>
      <c r="H77" s="566"/>
    </row>
    <row r="78" spans="1:8" ht="15">
      <c r="A78" s="32"/>
      <c r="B78" s="32"/>
      <c r="C78" s="564"/>
      <c r="D78" s="564"/>
      <c r="E78" s="32"/>
      <c r="F78" s="32"/>
      <c r="G78" s="566"/>
      <c r="H78" s="566"/>
    </row>
    <row r="79" spans="1:8" ht="15">
      <c r="A79" s="32"/>
      <c r="B79" s="32"/>
      <c r="C79" s="564"/>
      <c r="D79" s="564"/>
      <c r="E79" s="32"/>
      <c r="F79" s="32"/>
      <c r="G79" s="566"/>
      <c r="H79" s="566"/>
    </row>
    <row r="80" spans="1:8" ht="15">
      <c r="A80" s="32"/>
      <c r="B80" s="32"/>
      <c r="C80" s="564"/>
      <c r="D80" s="564"/>
      <c r="E80" s="32"/>
      <c r="F80" s="32"/>
      <c r="G80" s="566"/>
      <c r="H80" s="566"/>
    </row>
    <row r="81" spans="1:8" ht="15">
      <c r="A81" s="32"/>
      <c r="B81" s="32"/>
      <c r="C81" s="564"/>
      <c r="D81" s="564"/>
      <c r="E81" s="32"/>
      <c r="F81" s="32"/>
      <c r="G81" s="566"/>
      <c r="H81" s="566"/>
    </row>
    <row r="82" spans="1:8" ht="15">
      <c r="A82" s="32"/>
      <c r="B82" s="32"/>
      <c r="C82" s="564"/>
      <c r="D82" s="564"/>
      <c r="E82" s="32"/>
      <c r="F82" s="32"/>
      <c r="G82" s="566"/>
      <c r="H82" s="566"/>
    </row>
    <row r="83" spans="1:8" ht="15">
      <c r="A83" s="32"/>
      <c r="B83" s="32"/>
      <c r="C83" s="564"/>
      <c r="D83" s="564"/>
      <c r="E83" s="32"/>
      <c r="F83" s="32"/>
      <c r="G83" s="566"/>
      <c r="H83" s="566"/>
    </row>
    <row r="84" spans="1:8" ht="15">
      <c r="A84" s="32"/>
      <c r="B84" s="32"/>
      <c r="C84" s="564"/>
      <c r="D84" s="564"/>
      <c r="E84" s="32"/>
      <c r="F84" s="32"/>
      <c r="G84" s="566"/>
      <c r="H84" s="566"/>
    </row>
    <row r="85" spans="1:8" ht="15">
      <c r="A85" s="32"/>
      <c r="B85" s="32"/>
      <c r="C85" s="564"/>
      <c r="D85" s="564"/>
      <c r="E85" s="32"/>
      <c r="F85" s="32"/>
      <c r="G85" s="566"/>
      <c r="H85" s="566"/>
    </row>
    <row r="86" spans="1:8" ht="15">
      <c r="A86" s="32"/>
      <c r="B86" s="32"/>
      <c r="C86" s="564"/>
      <c r="D86" s="564"/>
      <c r="E86" s="32"/>
      <c r="F86" s="32"/>
      <c r="G86" s="566"/>
      <c r="H86" s="566"/>
    </row>
    <row r="87" spans="1:8" ht="15">
      <c r="A87" s="32"/>
      <c r="B87" s="32"/>
      <c r="C87" s="564"/>
      <c r="D87" s="564"/>
      <c r="E87" s="32"/>
      <c r="F87" s="32"/>
      <c r="G87" s="566"/>
      <c r="H87" s="566"/>
    </row>
    <row r="88" spans="1:8" ht="15">
      <c r="A88" s="32"/>
      <c r="B88" s="32"/>
      <c r="C88" s="564"/>
      <c r="D88" s="564"/>
      <c r="E88" s="32"/>
      <c r="F88" s="32"/>
      <c r="G88" s="566"/>
      <c r="H88" s="566"/>
    </row>
    <row r="89" spans="1:8" ht="15">
      <c r="A89" s="32"/>
      <c r="B89" s="32"/>
      <c r="C89" s="564"/>
      <c r="D89" s="564"/>
      <c r="E89" s="32"/>
      <c r="F89" s="32"/>
      <c r="G89" s="566"/>
      <c r="H89" s="566"/>
    </row>
    <row r="90" spans="1:8" ht="15">
      <c r="A90" s="32"/>
      <c r="B90" s="32"/>
      <c r="C90" s="564"/>
      <c r="D90" s="564"/>
      <c r="E90" s="32"/>
      <c r="F90" s="32"/>
      <c r="G90" s="566"/>
      <c r="H90" s="566"/>
    </row>
    <row r="91" spans="1:8" ht="15">
      <c r="A91" s="32"/>
      <c r="B91" s="32"/>
      <c r="C91" s="564"/>
      <c r="D91" s="564"/>
      <c r="E91" s="32"/>
      <c r="F91" s="32"/>
      <c r="G91" s="566"/>
      <c r="H91" s="566"/>
    </row>
    <row r="92" spans="1:8" ht="15">
      <c r="A92" s="32"/>
      <c r="B92" s="32"/>
      <c r="C92" s="564"/>
      <c r="D92" s="564"/>
      <c r="E92" s="32"/>
      <c r="F92" s="32"/>
      <c r="G92" s="566"/>
      <c r="H92" s="566"/>
    </row>
    <row r="93" spans="1:8" ht="15">
      <c r="A93" s="32"/>
      <c r="B93" s="32"/>
      <c r="C93" s="564"/>
      <c r="D93" s="564"/>
      <c r="E93" s="32"/>
      <c r="F93" s="32"/>
      <c r="G93" s="566"/>
      <c r="H93" s="566"/>
    </row>
    <row r="94" spans="1:8" ht="15">
      <c r="A94" s="32"/>
      <c r="B94" s="32"/>
      <c r="C94" s="564"/>
      <c r="D94" s="564"/>
      <c r="E94" s="32"/>
      <c r="F94" s="32"/>
      <c r="G94" s="566"/>
      <c r="H94" s="566"/>
    </row>
    <row r="95" spans="1:8" ht="15">
      <c r="A95" s="32"/>
      <c r="B95" s="32"/>
      <c r="C95" s="564"/>
      <c r="D95" s="564"/>
      <c r="E95" s="32"/>
      <c r="F95" s="32"/>
      <c r="G95" s="566"/>
      <c r="H95" s="566"/>
    </row>
    <row r="96" spans="1:8" ht="15">
      <c r="A96" s="32"/>
      <c r="B96" s="32"/>
      <c r="C96" s="564"/>
      <c r="D96" s="564"/>
      <c r="E96" s="32"/>
      <c r="F96" s="32"/>
      <c r="G96" s="566"/>
      <c r="H96" s="566"/>
    </row>
    <row r="97" spans="1:8" ht="15">
      <c r="A97" s="32"/>
      <c r="B97" s="32"/>
      <c r="C97" s="564"/>
      <c r="D97" s="564"/>
      <c r="E97" s="32"/>
      <c r="F97" s="32"/>
      <c r="G97" s="566"/>
      <c r="H97" s="566"/>
    </row>
    <row r="98" spans="1:8" ht="15">
      <c r="A98" s="32"/>
      <c r="B98" s="32"/>
      <c r="C98" s="564"/>
      <c r="D98" s="564"/>
      <c r="E98" s="32"/>
      <c r="F98" s="32"/>
      <c r="G98" s="566"/>
      <c r="H98" s="566"/>
    </row>
    <row r="99" spans="1:8" ht="15">
      <c r="A99" s="32"/>
      <c r="B99" s="32"/>
      <c r="C99" s="564"/>
      <c r="D99" s="564"/>
      <c r="E99" s="32"/>
      <c r="F99" s="32"/>
      <c r="G99" s="566"/>
      <c r="H99" s="566"/>
    </row>
    <row r="100" spans="1:8" ht="15">
      <c r="A100" s="32"/>
      <c r="B100" s="32"/>
      <c r="C100" s="564"/>
      <c r="D100" s="564"/>
      <c r="E100" s="32"/>
      <c r="F100" s="32"/>
      <c r="G100" s="566"/>
      <c r="H100" s="566"/>
    </row>
    <row r="101" spans="1:8" ht="15">
      <c r="A101" s="32"/>
      <c r="B101" s="32"/>
      <c r="C101" s="564"/>
      <c r="D101" s="564"/>
      <c r="E101" s="32"/>
      <c r="F101" s="32"/>
      <c r="G101" s="566"/>
      <c r="H101" s="566"/>
    </row>
    <row r="102" spans="1:8" ht="15">
      <c r="A102" s="32"/>
      <c r="B102" s="32"/>
      <c r="C102" s="564"/>
      <c r="D102" s="564"/>
      <c r="E102" s="32"/>
      <c r="F102" s="32"/>
      <c r="G102" s="566"/>
      <c r="H102" s="566"/>
    </row>
    <row r="103" spans="1:8" ht="15">
      <c r="A103" s="32"/>
      <c r="B103" s="32"/>
      <c r="C103" s="564"/>
      <c r="D103" s="564"/>
      <c r="E103" s="32"/>
      <c r="F103" s="32"/>
      <c r="G103" s="566"/>
      <c r="H103" s="56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2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3"/>
      <c r="C5" s="79"/>
      <c r="D5" s="80"/>
      <c r="E5" s="170"/>
    </row>
    <row r="6" spans="1:5" ht="15">
      <c r="A6" s="75" t="str">
        <f>CONCATENATE("към ",TEXT(endDate,"dd.mm.yyyy")," г.")</f>
        <v>към 31.12.2017 г.</v>
      </c>
      <c r="B6" s="492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13479</v>
      </c>
      <c r="D11" s="197">
        <v>9915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-12262+175+612</f>
        <v>-11475</v>
      </c>
      <c r="D12" s="197">
        <f>-8830+171+398</f>
        <v>-8261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-1830</v>
      </c>
      <c r="D14" s="197">
        <v>-1629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753</v>
      </c>
      <c r="D15" s="197">
        <v>660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-16</v>
      </c>
      <c r="D19" s="197">
        <v>-12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318</v>
      </c>
      <c r="D20" s="197">
        <v>215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5">
        <f>SUM(C11:C20)</f>
        <v>1229</v>
      </c>
      <c r="D21" s="656">
        <f>SUM(D11:D20)</f>
        <v>888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-612</v>
      </c>
      <c r="D23" s="197">
        <v>-398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5">
        <f>SUM(C23:C32)</f>
        <v>-612</v>
      </c>
      <c r="D33" s="656">
        <f>SUM(D23:D32)</f>
        <v>-398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309</v>
      </c>
      <c r="D37" s="197">
        <v>300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-591</v>
      </c>
      <c r="D38" s="197">
        <v>-597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-175</v>
      </c>
      <c r="D39" s="197">
        <v>-171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-72</v>
      </c>
      <c r="D40" s="197">
        <v>-80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-56</v>
      </c>
      <c r="D42" s="197">
        <v>-37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7">
        <f>SUM(C35:C42)</f>
        <v>-585</v>
      </c>
      <c r="D43" s="658">
        <f>SUM(D35:D42)</f>
        <v>-585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32</v>
      </c>
      <c r="D44" s="306">
        <f>D43+D33+D21</f>
        <v>-95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97</v>
      </c>
      <c r="D45" s="307">
        <v>192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129</v>
      </c>
      <c r="D46" s="309">
        <f>D45+D44</f>
        <v>97</v>
      </c>
      <c r="E46" s="177"/>
      <c r="F46" s="177"/>
      <c r="G46" s="180"/>
      <c r="H46" s="180"/>
    </row>
    <row r="47" spans="1:8" ht="15">
      <c r="A47" s="302" t="s">
        <v>447</v>
      </c>
      <c r="B47" s="310" t="s">
        <v>448</v>
      </c>
      <c r="C47" s="297">
        <v>129</v>
      </c>
      <c r="D47" s="297">
        <v>97</v>
      </c>
      <c r="E47" s="177"/>
      <c r="F47" s="177"/>
      <c r="G47" s="180"/>
      <c r="H47" s="180"/>
    </row>
    <row r="48" spans="1:8" ht="15.7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04" t="s">
        <v>974</v>
      </c>
      <c r="B51" s="704"/>
      <c r="C51" s="704"/>
      <c r="D51" s="704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700">
        <f>pdeReportingDate</f>
        <v>43118</v>
      </c>
      <c r="C54" s="700"/>
      <c r="D54" s="700"/>
      <c r="E54" s="700"/>
      <c r="F54" s="694"/>
      <c r="G54" s="694"/>
      <c r="H54" s="694"/>
      <c r="M54" s="98"/>
    </row>
    <row r="55" spans="1:13" s="42" customFormat="1" ht="1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2" t="s">
        <v>8</v>
      </c>
      <c r="B56" s="701" t="str">
        <f>authorName</f>
        <v>Евелина Миленска</v>
      </c>
      <c r="C56" s="701"/>
      <c r="D56" s="701"/>
      <c r="E56" s="701"/>
      <c r="F56" s="80"/>
      <c r="G56" s="80"/>
      <c r="H56" s="80"/>
    </row>
    <row r="57" spans="1:8" s="42" customFormat="1" ht="1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3"/>
      <c r="B59" s="699" t="s">
        <v>979</v>
      </c>
      <c r="C59" s="699"/>
      <c r="D59" s="699"/>
      <c r="E59" s="699"/>
      <c r="F59" s="572"/>
      <c r="G59" s="45"/>
      <c r="H59" s="42"/>
    </row>
    <row r="60" spans="1:8" ht="15">
      <c r="A60" s="693"/>
      <c r="B60" s="699" t="s">
        <v>979</v>
      </c>
      <c r="C60" s="699"/>
      <c r="D60" s="699"/>
      <c r="E60" s="699"/>
      <c r="F60" s="572"/>
      <c r="G60" s="45"/>
      <c r="H60" s="42"/>
    </row>
    <row r="61" spans="1:8" ht="15">
      <c r="A61" s="693"/>
      <c r="B61" s="699" t="s">
        <v>979</v>
      </c>
      <c r="C61" s="699"/>
      <c r="D61" s="699"/>
      <c r="E61" s="699"/>
      <c r="F61" s="572"/>
      <c r="G61" s="45"/>
      <c r="H61" s="42"/>
    </row>
    <row r="62" spans="1:8" ht="15">
      <c r="A62" s="693"/>
      <c r="B62" s="699" t="s">
        <v>979</v>
      </c>
      <c r="C62" s="699"/>
      <c r="D62" s="699"/>
      <c r="E62" s="699"/>
      <c r="F62" s="572"/>
      <c r="G62" s="45"/>
      <c r="H62" s="42"/>
    </row>
    <row r="63" spans="1:8" ht="15">
      <c r="A63" s="693"/>
      <c r="B63" s="699"/>
      <c r="C63" s="699"/>
      <c r="D63" s="699"/>
      <c r="E63" s="699"/>
      <c r="F63" s="572"/>
      <c r="G63" s="45"/>
      <c r="H63" s="42"/>
    </row>
    <row r="64" spans="1:8" ht="15">
      <c r="A64" s="693"/>
      <c r="B64" s="699"/>
      <c r="C64" s="699"/>
      <c r="D64" s="699"/>
      <c r="E64" s="699"/>
      <c r="F64" s="572"/>
      <c r="G64" s="45"/>
      <c r="H64" s="42"/>
    </row>
    <row r="65" spans="1:8" ht="15">
      <c r="A65" s="693"/>
      <c r="B65" s="699"/>
      <c r="C65" s="699"/>
      <c r="D65" s="699"/>
      <c r="E65" s="699"/>
      <c r="F65" s="572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16">
      <selection activeCell="I18" sqref="I18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0.7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0.7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0.7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5.7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">
      <c r="A13" s="545" t="s">
        <v>467</v>
      </c>
      <c r="B13" s="546" t="s">
        <v>468</v>
      </c>
      <c r="C13" s="582">
        <f>'1-Баланс'!H18</f>
        <v>3000</v>
      </c>
      <c r="D13" s="582">
        <f>'1-Баланс'!H20</f>
        <v>0</v>
      </c>
      <c r="E13" s="582">
        <f>'1-Баланс'!H21</f>
        <v>1344</v>
      </c>
      <c r="F13" s="582">
        <f>'1-Баланс'!H23</f>
        <v>300</v>
      </c>
      <c r="G13" s="582">
        <f>'1-Баланс'!H24</f>
        <v>0</v>
      </c>
      <c r="H13" s="583"/>
      <c r="I13" s="582">
        <f>'1-Баланс'!H29+'1-Баланс'!H32</f>
        <v>939</v>
      </c>
      <c r="J13" s="582">
        <f>'1-Баланс'!H30+'1-Баланс'!H33</f>
        <v>-441</v>
      </c>
      <c r="K13" s="583"/>
      <c r="L13" s="582">
        <f>SUM(C13:K13)</f>
        <v>5142</v>
      </c>
      <c r="M13" s="584">
        <f>'1-Баланс'!H40</f>
        <v>0</v>
      </c>
      <c r="N13" s="166"/>
    </row>
    <row r="14" spans="1:14" ht="1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0.75">
      <c r="A17" s="545" t="s">
        <v>475</v>
      </c>
      <c r="B17" s="546" t="s">
        <v>476</v>
      </c>
      <c r="C17" s="650">
        <f>C13+C14</f>
        <v>3000</v>
      </c>
      <c r="D17" s="650">
        <f aca="true" t="shared" si="2" ref="D17:M17">D13+D14</f>
        <v>0</v>
      </c>
      <c r="E17" s="650">
        <f t="shared" si="2"/>
        <v>1344</v>
      </c>
      <c r="F17" s="650">
        <f t="shared" si="2"/>
        <v>300</v>
      </c>
      <c r="G17" s="650">
        <f t="shared" si="2"/>
        <v>0</v>
      </c>
      <c r="H17" s="650">
        <f t="shared" si="2"/>
        <v>0</v>
      </c>
      <c r="I17" s="650">
        <f t="shared" si="2"/>
        <v>939</v>
      </c>
      <c r="J17" s="650">
        <f t="shared" si="2"/>
        <v>-441</v>
      </c>
      <c r="K17" s="650">
        <f t="shared" si="2"/>
        <v>0</v>
      </c>
      <c r="L17" s="582">
        <f t="shared" si="1"/>
        <v>5142</v>
      </c>
      <c r="M17" s="651">
        <f t="shared" si="2"/>
        <v>0</v>
      </c>
      <c r="N17" s="169"/>
    </row>
    <row r="18" spans="1:14" ht="1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539</v>
      </c>
      <c r="J18" s="582">
        <f>+'1-Баланс'!G33</f>
        <v>0</v>
      </c>
      <c r="K18" s="583"/>
      <c r="L18" s="582">
        <f t="shared" si="1"/>
        <v>539</v>
      </c>
      <c r="M18" s="636"/>
      <c r="N18" s="169"/>
    </row>
    <row r="19" spans="1:14" ht="1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0.7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0.7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">
      <c r="A30" s="547" t="s">
        <v>499</v>
      </c>
      <c r="B30" s="548" t="s">
        <v>500</v>
      </c>
      <c r="C30" s="314"/>
      <c r="D30" s="314"/>
      <c r="E30" s="314">
        <v>-1</v>
      </c>
      <c r="F30" s="314"/>
      <c r="G30" s="314"/>
      <c r="H30" s="314"/>
      <c r="I30" s="314"/>
      <c r="J30" s="314"/>
      <c r="K30" s="314"/>
      <c r="L30" s="582">
        <f t="shared" si="1"/>
        <v>-1</v>
      </c>
      <c r="M30" s="315"/>
      <c r="N30" s="169"/>
    </row>
    <row r="31" spans="1:14" ht="15">
      <c r="A31" s="545" t="s">
        <v>501</v>
      </c>
      <c r="B31" s="546" t="s">
        <v>502</v>
      </c>
      <c r="C31" s="650">
        <f>C19+C22+C23+C26+C30+C29+C17+C18</f>
        <v>3000</v>
      </c>
      <c r="D31" s="650">
        <f aca="true" t="shared" si="6" ref="D31:M31">D19+D22+D23+D26+D30+D29+D17+D18</f>
        <v>0</v>
      </c>
      <c r="E31" s="650">
        <f t="shared" si="6"/>
        <v>1343</v>
      </c>
      <c r="F31" s="650">
        <f t="shared" si="6"/>
        <v>300</v>
      </c>
      <c r="G31" s="650">
        <f t="shared" si="6"/>
        <v>0</v>
      </c>
      <c r="H31" s="650">
        <f t="shared" si="6"/>
        <v>0</v>
      </c>
      <c r="I31" s="650">
        <f t="shared" si="6"/>
        <v>1478</v>
      </c>
      <c r="J31" s="650">
        <f t="shared" si="6"/>
        <v>-441</v>
      </c>
      <c r="K31" s="650">
        <f t="shared" si="6"/>
        <v>0</v>
      </c>
      <c r="L31" s="582">
        <f t="shared" si="1"/>
        <v>5680</v>
      </c>
      <c r="M31" s="651">
        <f t="shared" si="6"/>
        <v>0</v>
      </c>
      <c r="N31" s="166"/>
    </row>
    <row r="32" spans="1:14" ht="30.7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1.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1.5" thickBot="1">
      <c r="A34" s="553" t="s">
        <v>507</v>
      </c>
      <c r="B34" s="554" t="s">
        <v>508</v>
      </c>
      <c r="C34" s="585">
        <f aca="true" t="shared" si="7" ref="C34:K34">C31+C32+C33</f>
        <v>3000</v>
      </c>
      <c r="D34" s="585">
        <f t="shared" si="7"/>
        <v>0</v>
      </c>
      <c r="E34" s="585">
        <f t="shared" si="7"/>
        <v>1343</v>
      </c>
      <c r="F34" s="585">
        <f t="shared" si="7"/>
        <v>300</v>
      </c>
      <c r="G34" s="585">
        <f t="shared" si="7"/>
        <v>0</v>
      </c>
      <c r="H34" s="585">
        <f t="shared" si="7"/>
        <v>0</v>
      </c>
      <c r="I34" s="585">
        <f t="shared" si="7"/>
        <v>1478</v>
      </c>
      <c r="J34" s="585">
        <f t="shared" si="7"/>
        <v>-441</v>
      </c>
      <c r="K34" s="585">
        <f t="shared" si="7"/>
        <v>0</v>
      </c>
      <c r="L34" s="648">
        <f t="shared" si="1"/>
        <v>5680</v>
      </c>
      <c r="M34" s="586">
        <f>M31+M32+M33</f>
        <v>0</v>
      </c>
      <c r="N34" s="169"/>
    </row>
    <row r="35" spans="1:14" ht="1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">
      <c r="A38" s="691" t="s">
        <v>977</v>
      </c>
      <c r="B38" s="700">
        <f>pdeReportingDate</f>
        <v>43118</v>
      </c>
      <c r="C38" s="700"/>
      <c r="D38" s="700"/>
      <c r="E38" s="700"/>
      <c r="F38" s="700"/>
      <c r="G38" s="700"/>
      <c r="H38" s="700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1" t="str">
        <f>authorName</f>
        <v>Евелина Миленска</v>
      </c>
      <c r="C40" s="701"/>
      <c r="D40" s="701"/>
      <c r="E40" s="701"/>
      <c r="F40" s="701"/>
      <c r="G40" s="701"/>
      <c r="H40" s="701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3"/>
      <c r="B43" s="699" t="s">
        <v>979</v>
      </c>
      <c r="C43" s="699"/>
      <c r="D43" s="699"/>
      <c r="E43" s="699"/>
      <c r="F43" s="572"/>
      <c r="G43" s="45"/>
      <c r="H43" s="42"/>
      <c r="M43" s="169"/>
    </row>
    <row r="44" spans="1:13" ht="15">
      <c r="A44" s="693"/>
      <c r="B44" s="699" t="s">
        <v>979</v>
      </c>
      <c r="C44" s="699"/>
      <c r="D44" s="699"/>
      <c r="E44" s="699"/>
      <c r="F44" s="572"/>
      <c r="G44" s="45"/>
      <c r="H44" s="42"/>
      <c r="M44" s="169"/>
    </row>
    <row r="45" spans="1:13" ht="15">
      <c r="A45" s="693"/>
      <c r="B45" s="699" t="s">
        <v>979</v>
      </c>
      <c r="C45" s="699"/>
      <c r="D45" s="699"/>
      <c r="E45" s="699"/>
      <c r="F45" s="572"/>
      <c r="G45" s="45"/>
      <c r="H45" s="42"/>
      <c r="M45" s="169"/>
    </row>
    <row r="46" spans="1:13" ht="15">
      <c r="A46" s="693"/>
      <c r="B46" s="699" t="s">
        <v>979</v>
      </c>
      <c r="C46" s="699"/>
      <c r="D46" s="699"/>
      <c r="E46" s="699"/>
      <c r="F46" s="572"/>
      <c r="G46" s="45"/>
      <c r="H46" s="42"/>
      <c r="M46" s="169"/>
    </row>
    <row r="47" spans="1:13" ht="1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">
      <c r="A49" s="693"/>
      <c r="B49" s="699"/>
      <c r="C49" s="699"/>
      <c r="D49" s="699"/>
      <c r="E49" s="699"/>
      <c r="F49" s="572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1">
      <selection activeCell="F26" sqref="F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9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">
      <c r="A10" s="504" t="s">
        <v>791</v>
      </c>
      <c r="B10" s="505"/>
      <c r="C10" s="469"/>
      <c r="D10" s="469"/>
      <c r="E10" s="469"/>
      <c r="F10" s="469"/>
    </row>
    <row r="11" spans="1:6" ht="15">
      <c r="A11" s="506" t="s">
        <v>792</v>
      </c>
      <c r="B11" s="501"/>
      <c r="C11" s="469"/>
      <c r="D11" s="469"/>
      <c r="E11" s="469"/>
      <c r="F11" s="469"/>
    </row>
    <row r="12" spans="1:6" ht="15">
      <c r="A12" s="676">
        <v>1</v>
      </c>
      <c r="B12" s="677"/>
      <c r="C12" s="92"/>
      <c r="D12" s="92"/>
      <c r="E12" s="92"/>
      <c r="F12" s="467">
        <f>C12-E12</f>
        <v>0</v>
      </c>
    </row>
    <row r="13" spans="1:6" ht="1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">
      <c r="A45" s="506" t="s">
        <v>796</v>
      </c>
      <c r="B45" s="509"/>
      <c r="C45" s="510"/>
      <c r="D45" s="469"/>
      <c r="E45" s="469"/>
      <c r="F45" s="469"/>
    </row>
    <row r="46" spans="1:6" ht="1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">
      <c r="A98" s="506" t="s">
        <v>794</v>
      </c>
      <c r="B98" s="513"/>
      <c r="C98" s="468"/>
      <c r="D98" s="468"/>
      <c r="E98" s="468"/>
      <c r="F98" s="468"/>
    </row>
    <row r="99" spans="1:6" ht="1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">
      <c r="A150" s="514"/>
      <c r="B150" s="515"/>
      <c r="C150" s="516"/>
      <c r="D150" s="516"/>
      <c r="E150" s="516"/>
      <c r="F150" s="516"/>
    </row>
    <row r="151" spans="1:8" ht="15">
      <c r="A151" s="691" t="s">
        <v>977</v>
      </c>
      <c r="B151" s="700">
        <f>pdeReportingDate</f>
        <v>43118</v>
      </c>
      <c r="C151" s="700"/>
      <c r="D151" s="700"/>
      <c r="E151" s="700"/>
      <c r="F151" s="700"/>
      <c r="G151" s="700"/>
      <c r="H151" s="700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1" t="str">
        <f>authorName</f>
        <v>Евелина Миленска</v>
      </c>
      <c r="C153" s="701"/>
      <c r="D153" s="701"/>
      <c r="E153" s="701"/>
      <c r="F153" s="701"/>
      <c r="G153" s="701"/>
      <c r="H153" s="701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3"/>
      <c r="B156" s="699" t="s">
        <v>979</v>
      </c>
      <c r="C156" s="699"/>
      <c r="D156" s="699"/>
      <c r="E156" s="699"/>
      <c r="F156" s="572"/>
      <c r="G156" s="45"/>
      <c r="H156" s="42"/>
    </row>
    <row r="157" spans="1:8" ht="15">
      <c r="A157" s="693"/>
      <c r="B157" s="699" t="s">
        <v>979</v>
      </c>
      <c r="C157" s="699"/>
      <c r="D157" s="699"/>
      <c r="E157" s="699"/>
      <c r="F157" s="572"/>
      <c r="G157" s="45"/>
      <c r="H157" s="42"/>
    </row>
    <row r="158" spans="1:8" ht="15">
      <c r="A158" s="693"/>
      <c r="B158" s="699" t="s">
        <v>979</v>
      </c>
      <c r="C158" s="699"/>
      <c r="D158" s="699"/>
      <c r="E158" s="699"/>
      <c r="F158" s="572"/>
      <c r="G158" s="45"/>
      <c r="H158" s="42"/>
    </row>
    <row r="159" spans="1:8" ht="15">
      <c r="A159" s="693"/>
      <c r="B159" s="699" t="s">
        <v>979</v>
      </c>
      <c r="C159" s="699"/>
      <c r="D159" s="699"/>
      <c r="E159" s="699"/>
      <c r="F159" s="572"/>
      <c r="G159" s="45"/>
      <c r="H159" s="42"/>
    </row>
    <row r="160" spans="1:8" ht="15">
      <c r="A160" s="693"/>
      <c r="B160" s="699"/>
      <c r="C160" s="699"/>
      <c r="D160" s="699"/>
      <c r="E160" s="699"/>
      <c r="F160" s="572"/>
      <c r="G160" s="45"/>
      <c r="H160" s="42"/>
    </row>
    <row r="161" spans="1:8" ht="15">
      <c r="A161" s="693"/>
      <c r="B161" s="699"/>
      <c r="C161" s="699"/>
      <c r="D161" s="699"/>
      <c r="E161" s="699"/>
      <c r="F161" s="572"/>
      <c r="G161" s="45"/>
      <c r="H161" s="42"/>
    </row>
    <row r="162" spans="1:8" ht="1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zoomScale="85" zoomScaleNormal="85" zoomScaleSheetLayoutView="85" zoomScalePageLayoutView="0" workbookViewId="0" topLeftCell="A1">
      <selection activeCell="D39" sqref="D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">
      <c r="A11" s="337" t="s">
        <v>521</v>
      </c>
      <c r="B11" s="319" t="s">
        <v>522</v>
      </c>
      <c r="C11" s="152" t="s">
        <v>523</v>
      </c>
      <c r="D11" s="326">
        <v>330</v>
      </c>
      <c r="E11" s="326"/>
      <c r="F11" s="326"/>
      <c r="G11" s="327">
        <f>D11+E11-F11</f>
        <v>330</v>
      </c>
      <c r="H11" s="326"/>
      <c r="I11" s="326"/>
      <c r="J11" s="327">
        <f>G11+H11-I11</f>
        <v>330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330</v>
      </c>
    </row>
    <row r="12" spans="1:18" ht="15">
      <c r="A12" s="337" t="s">
        <v>524</v>
      </c>
      <c r="B12" s="319" t="s">
        <v>525</v>
      </c>
      <c r="C12" s="152" t="s">
        <v>526</v>
      </c>
      <c r="D12" s="326">
        <v>1843</v>
      </c>
      <c r="E12" s="326">
        <v>274</v>
      </c>
      <c r="F12" s="326">
        <v>274</v>
      </c>
      <c r="G12" s="327">
        <f aca="true" t="shared" si="2" ref="G12:G41">D12+E12-F12</f>
        <v>1843</v>
      </c>
      <c r="H12" s="326"/>
      <c r="I12" s="326"/>
      <c r="J12" s="327">
        <f aca="true" t="shared" si="3" ref="J12:J41">G12+H12-I12</f>
        <v>1843</v>
      </c>
      <c r="K12" s="326">
        <v>633</v>
      </c>
      <c r="L12" s="326">
        <v>74</v>
      </c>
      <c r="M12" s="326">
        <v>296</v>
      </c>
      <c r="N12" s="327">
        <f aca="true" t="shared" si="4" ref="N12:N41">K12+L12-M12</f>
        <v>411</v>
      </c>
      <c r="O12" s="326"/>
      <c r="P12" s="326"/>
      <c r="Q12" s="327">
        <f t="shared" si="0"/>
        <v>411</v>
      </c>
      <c r="R12" s="338">
        <f t="shared" si="1"/>
        <v>1432</v>
      </c>
    </row>
    <row r="13" spans="1:18" ht="15">
      <c r="A13" s="337" t="s">
        <v>527</v>
      </c>
      <c r="B13" s="319" t="s">
        <v>528</v>
      </c>
      <c r="C13" s="152" t="s">
        <v>529</v>
      </c>
      <c r="D13" s="326">
        <f>6412+2015+1956</f>
        <v>10383</v>
      </c>
      <c r="E13" s="326">
        <v>202</v>
      </c>
      <c r="F13" s="326">
        <v>84</v>
      </c>
      <c r="G13" s="327">
        <f t="shared" si="2"/>
        <v>10501</v>
      </c>
      <c r="H13" s="326"/>
      <c r="I13" s="326"/>
      <c r="J13" s="327">
        <f t="shared" si="3"/>
        <v>10501</v>
      </c>
      <c r="K13" s="326">
        <v>7141</v>
      </c>
      <c r="L13" s="326">
        <v>668</v>
      </c>
      <c r="M13" s="326">
        <v>62</v>
      </c>
      <c r="N13" s="327">
        <f t="shared" si="4"/>
        <v>7747</v>
      </c>
      <c r="O13" s="326"/>
      <c r="P13" s="326"/>
      <c r="Q13" s="327">
        <f t="shared" si="0"/>
        <v>7747</v>
      </c>
      <c r="R13" s="338">
        <f t="shared" si="1"/>
        <v>2754</v>
      </c>
    </row>
    <row r="14" spans="1:18" ht="15">
      <c r="A14" s="337" t="s">
        <v>530</v>
      </c>
      <c r="B14" s="319" t="s">
        <v>531</v>
      </c>
      <c r="C14" s="152" t="s">
        <v>532</v>
      </c>
      <c r="D14" s="326">
        <v>388</v>
      </c>
      <c r="E14" s="326">
        <v>47</v>
      </c>
      <c r="F14" s="326">
        <v>17</v>
      </c>
      <c r="G14" s="327">
        <f t="shared" si="2"/>
        <v>418</v>
      </c>
      <c r="H14" s="326"/>
      <c r="I14" s="326"/>
      <c r="J14" s="327">
        <f t="shared" si="3"/>
        <v>418</v>
      </c>
      <c r="K14" s="326">
        <v>292</v>
      </c>
      <c r="L14" s="326">
        <v>17</v>
      </c>
      <c r="M14" s="326">
        <v>17</v>
      </c>
      <c r="N14" s="327">
        <f t="shared" si="4"/>
        <v>292</v>
      </c>
      <c r="O14" s="326"/>
      <c r="P14" s="326"/>
      <c r="Q14" s="327">
        <f t="shared" si="0"/>
        <v>292</v>
      </c>
      <c r="R14" s="338">
        <f t="shared" si="1"/>
        <v>126</v>
      </c>
    </row>
    <row r="15" spans="1:18" ht="15">
      <c r="A15" s="337" t="s">
        <v>533</v>
      </c>
      <c r="B15" s="319" t="s">
        <v>534</v>
      </c>
      <c r="C15" s="152" t="s">
        <v>535</v>
      </c>
      <c r="D15" s="326">
        <v>247</v>
      </c>
      <c r="E15" s="326"/>
      <c r="F15" s="326"/>
      <c r="G15" s="327">
        <f t="shared" si="2"/>
        <v>247</v>
      </c>
      <c r="H15" s="326"/>
      <c r="I15" s="326"/>
      <c r="J15" s="327">
        <f t="shared" si="3"/>
        <v>247</v>
      </c>
      <c r="K15" s="326">
        <v>193</v>
      </c>
      <c r="L15" s="326">
        <v>21</v>
      </c>
      <c r="M15" s="326"/>
      <c r="N15" s="327">
        <f t="shared" si="4"/>
        <v>214</v>
      </c>
      <c r="O15" s="326"/>
      <c r="P15" s="326"/>
      <c r="Q15" s="327">
        <f t="shared" si="0"/>
        <v>214</v>
      </c>
      <c r="R15" s="338">
        <f t="shared" si="1"/>
        <v>33</v>
      </c>
    </row>
    <row r="16" spans="1:18" ht="15">
      <c r="A16" s="359" t="s">
        <v>838</v>
      </c>
      <c r="B16" s="319" t="s">
        <v>536</v>
      </c>
      <c r="C16" s="152" t="s">
        <v>537</v>
      </c>
      <c r="D16" s="326">
        <f>204+281+177</f>
        <v>662</v>
      </c>
      <c r="E16" s="326">
        <f>39+28+22</f>
        <v>89</v>
      </c>
      <c r="F16" s="326">
        <f>6+6</f>
        <v>12</v>
      </c>
      <c r="G16" s="327">
        <f t="shared" si="2"/>
        <v>739</v>
      </c>
      <c r="H16" s="326"/>
      <c r="I16" s="326"/>
      <c r="J16" s="327">
        <f t="shared" si="3"/>
        <v>739</v>
      </c>
      <c r="K16" s="326">
        <f>140+218+154</f>
        <v>512</v>
      </c>
      <c r="L16" s="326">
        <f>40+23+9</f>
        <v>72</v>
      </c>
      <c r="M16" s="326">
        <f>6+6</f>
        <v>12</v>
      </c>
      <c r="N16" s="327">
        <f t="shared" si="4"/>
        <v>572</v>
      </c>
      <c r="O16" s="326"/>
      <c r="P16" s="326"/>
      <c r="Q16" s="327">
        <f t="shared" si="0"/>
        <v>572</v>
      </c>
      <c r="R16" s="338">
        <f t="shared" si="1"/>
        <v>167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326">
        <v>21</v>
      </c>
      <c r="E17" s="326">
        <v>14</v>
      </c>
      <c r="F17" s="326">
        <v>7</v>
      </c>
      <c r="G17" s="327">
        <f t="shared" si="2"/>
        <v>28</v>
      </c>
      <c r="H17" s="326"/>
      <c r="I17" s="326"/>
      <c r="J17" s="327">
        <f t="shared" si="3"/>
        <v>28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28</v>
      </c>
    </row>
    <row r="18" spans="1:18" ht="1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13874</v>
      </c>
      <c r="E19" s="328">
        <f>SUM(E11:E18)</f>
        <v>626</v>
      </c>
      <c r="F19" s="328">
        <f>SUM(F11:F18)</f>
        <v>394</v>
      </c>
      <c r="G19" s="327">
        <f t="shared" si="2"/>
        <v>14106</v>
      </c>
      <c r="H19" s="328">
        <f>SUM(H11:H18)</f>
        <v>0</v>
      </c>
      <c r="I19" s="328">
        <f>SUM(I11:I18)</f>
        <v>0</v>
      </c>
      <c r="J19" s="327">
        <f t="shared" si="3"/>
        <v>14106</v>
      </c>
      <c r="K19" s="328">
        <f>SUM(K11:K18)</f>
        <v>8771</v>
      </c>
      <c r="L19" s="328">
        <f>SUM(L11:L18)</f>
        <v>852</v>
      </c>
      <c r="M19" s="328">
        <f>SUM(M11:M18)</f>
        <v>387</v>
      </c>
      <c r="N19" s="327">
        <f t="shared" si="4"/>
        <v>9236</v>
      </c>
      <c r="O19" s="328">
        <f>SUM(O11:O18)</f>
        <v>0</v>
      </c>
      <c r="P19" s="328">
        <f>SUM(P11:P18)</f>
        <v>0</v>
      </c>
      <c r="Q19" s="327">
        <f t="shared" si="0"/>
        <v>9236</v>
      </c>
      <c r="R19" s="338">
        <f t="shared" si="1"/>
        <v>4870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">
      <c r="A24" s="337" t="s">
        <v>524</v>
      </c>
      <c r="B24" s="319" t="s">
        <v>554</v>
      </c>
      <c r="C24" s="152" t="s">
        <v>555</v>
      </c>
      <c r="D24" s="326">
        <v>97</v>
      </c>
      <c r="E24" s="326">
        <v>22</v>
      </c>
      <c r="F24" s="326">
        <v>5</v>
      </c>
      <c r="G24" s="327">
        <f t="shared" si="2"/>
        <v>114</v>
      </c>
      <c r="H24" s="326"/>
      <c r="I24" s="326"/>
      <c r="J24" s="327">
        <f t="shared" si="3"/>
        <v>114</v>
      </c>
      <c r="K24" s="326">
        <v>96</v>
      </c>
      <c r="L24" s="326">
        <v>6</v>
      </c>
      <c r="M24" s="326">
        <v>5</v>
      </c>
      <c r="N24" s="327">
        <f t="shared" si="4"/>
        <v>97</v>
      </c>
      <c r="O24" s="326"/>
      <c r="P24" s="326"/>
      <c r="Q24" s="327">
        <f t="shared" si="0"/>
        <v>97</v>
      </c>
      <c r="R24" s="338">
        <f t="shared" si="1"/>
        <v>17</v>
      </c>
    </row>
    <row r="25" spans="1:18" ht="1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97</v>
      </c>
      <c r="E27" s="330">
        <f aca="true" t="shared" si="5" ref="E27:P27">SUM(E23:E26)</f>
        <v>22</v>
      </c>
      <c r="F27" s="330">
        <f t="shared" si="5"/>
        <v>5</v>
      </c>
      <c r="G27" s="331">
        <f t="shared" si="2"/>
        <v>114</v>
      </c>
      <c r="H27" s="330">
        <f t="shared" si="5"/>
        <v>0</v>
      </c>
      <c r="I27" s="330">
        <f t="shared" si="5"/>
        <v>0</v>
      </c>
      <c r="J27" s="331">
        <f t="shared" si="3"/>
        <v>114</v>
      </c>
      <c r="K27" s="330">
        <f t="shared" si="5"/>
        <v>96</v>
      </c>
      <c r="L27" s="330">
        <f t="shared" si="5"/>
        <v>6</v>
      </c>
      <c r="M27" s="330">
        <f t="shared" si="5"/>
        <v>5</v>
      </c>
      <c r="N27" s="331">
        <f t="shared" si="4"/>
        <v>97</v>
      </c>
      <c r="O27" s="330">
        <f t="shared" si="5"/>
        <v>0</v>
      </c>
      <c r="P27" s="330">
        <f t="shared" si="5"/>
        <v>0</v>
      </c>
      <c r="Q27" s="331">
        <f t="shared" si="0"/>
        <v>97</v>
      </c>
      <c r="R27" s="341">
        <f t="shared" si="1"/>
        <v>17</v>
      </c>
    </row>
    <row r="28" spans="1:18" ht="1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0</v>
      </c>
      <c r="H40" s="328">
        <f t="shared" si="10"/>
        <v>0</v>
      </c>
      <c r="I40" s="328">
        <f t="shared" si="10"/>
        <v>0</v>
      </c>
      <c r="J40" s="327">
        <f t="shared" si="3"/>
        <v>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5.75" thickBot="1">
      <c r="A42" s="344"/>
      <c r="B42" s="345" t="s">
        <v>582</v>
      </c>
      <c r="C42" s="346" t="s">
        <v>583</v>
      </c>
      <c r="D42" s="347">
        <f>D19+D20+D21+D27+D40+D41</f>
        <v>13971</v>
      </c>
      <c r="E42" s="347">
        <f>E19+E20+E21+E27+E40+E41</f>
        <v>648</v>
      </c>
      <c r="F42" s="347">
        <f aca="true" t="shared" si="11" ref="F42:R42">F19+F20+F21+F27+F40+F41</f>
        <v>399</v>
      </c>
      <c r="G42" s="347">
        <f t="shared" si="11"/>
        <v>14220</v>
      </c>
      <c r="H42" s="347">
        <f t="shared" si="11"/>
        <v>0</v>
      </c>
      <c r="I42" s="347">
        <f t="shared" si="11"/>
        <v>0</v>
      </c>
      <c r="J42" s="347">
        <f t="shared" si="11"/>
        <v>14220</v>
      </c>
      <c r="K42" s="347">
        <f t="shared" si="11"/>
        <v>8867</v>
      </c>
      <c r="L42" s="347">
        <f t="shared" si="11"/>
        <v>858</v>
      </c>
      <c r="M42" s="347">
        <f t="shared" si="11"/>
        <v>392</v>
      </c>
      <c r="N42" s="347">
        <f t="shared" si="11"/>
        <v>9333</v>
      </c>
      <c r="O42" s="347">
        <f t="shared" si="11"/>
        <v>0</v>
      </c>
      <c r="P42" s="347">
        <f t="shared" si="11"/>
        <v>0</v>
      </c>
      <c r="Q42" s="347">
        <f t="shared" si="11"/>
        <v>9333</v>
      </c>
      <c r="R42" s="348">
        <f t="shared" si="11"/>
        <v>4887</v>
      </c>
    </row>
    <row r="43" spans="1:18" ht="1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0"/>
      <c r="B45" s="691" t="s">
        <v>977</v>
      </c>
      <c r="C45" s="700">
        <f>pdeReportingDate</f>
        <v>43118</v>
      </c>
      <c r="D45" s="700"/>
      <c r="E45" s="700"/>
      <c r="F45" s="700"/>
      <c r="G45" s="700"/>
      <c r="H45" s="700"/>
      <c r="I45" s="70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">
      <c r="B46" s="691"/>
      <c r="C46" s="52"/>
      <c r="D46" s="52"/>
      <c r="E46" s="52"/>
      <c r="F46" s="52"/>
      <c r="G46" s="52"/>
      <c r="H46" s="52"/>
      <c r="I46" s="52"/>
    </row>
    <row r="47" spans="2:9" ht="15">
      <c r="B47" s="692" t="s">
        <v>8</v>
      </c>
      <c r="C47" s="701" t="str">
        <f>authorName</f>
        <v>Евелина Миленска</v>
      </c>
      <c r="D47" s="701"/>
      <c r="E47" s="701"/>
      <c r="F47" s="701"/>
      <c r="G47" s="701"/>
      <c r="H47" s="701"/>
      <c r="I47" s="701"/>
    </row>
    <row r="48" spans="2:9" ht="15">
      <c r="B48" s="692"/>
      <c r="C48" s="80"/>
      <c r="D48" s="80"/>
      <c r="E48" s="80"/>
      <c r="F48" s="80"/>
      <c r="G48" s="80"/>
      <c r="H48" s="80"/>
      <c r="I48" s="80"/>
    </row>
    <row r="49" spans="2:9" ht="15">
      <c r="B49" s="692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3"/>
      <c r="C50" s="699" t="s">
        <v>979</v>
      </c>
      <c r="D50" s="699"/>
      <c r="E50" s="699"/>
      <c r="F50" s="699"/>
      <c r="G50" s="572"/>
      <c r="H50" s="45"/>
      <c r="I50" s="42"/>
    </row>
    <row r="51" spans="2:9" ht="15">
      <c r="B51" s="693"/>
      <c r="C51" s="699" t="s">
        <v>979</v>
      </c>
      <c r="D51" s="699"/>
      <c r="E51" s="699"/>
      <c r="F51" s="699"/>
      <c r="G51" s="572"/>
      <c r="H51" s="45"/>
      <c r="I51" s="42"/>
    </row>
    <row r="52" spans="2:9" ht="15">
      <c r="B52" s="693"/>
      <c r="C52" s="699" t="s">
        <v>979</v>
      </c>
      <c r="D52" s="699"/>
      <c r="E52" s="699"/>
      <c r="F52" s="699"/>
      <c r="G52" s="572"/>
      <c r="H52" s="45"/>
      <c r="I52" s="42"/>
    </row>
    <row r="53" spans="2:9" ht="15">
      <c r="B53" s="693"/>
      <c r="C53" s="699" t="s">
        <v>979</v>
      </c>
      <c r="D53" s="699"/>
      <c r="E53" s="699"/>
      <c r="F53" s="699"/>
      <c r="G53" s="572"/>
      <c r="H53" s="45"/>
      <c r="I53" s="42"/>
    </row>
    <row r="54" spans="2:9" ht="15">
      <c r="B54" s="693"/>
      <c r="C54" s="699"/>
      <c r="D54" s="699"/>
      <c r="E54" s="699"/>
      <c r="F54" s="699"/>
      <c r="G54" s="572"/>
      <c r="H54" s="45"/>
      <c r="I54" s="42"/>
    </row>
    <row r="55" spans="2:9" ht="15">
      <c r="B55" s="693"/>
      <c r="C55" s="699"/>
      <c r="D55" s="699"/>
      <c r="E55" s="699"/>
      <c r="F55" s="699"/>
      <c r="G55" s="572"/>
      <c r="H55" s="45"/>
      <c r="I55" s="42"/>
    </row>
    <row r="56" spans="2:9" ht="15">
      <c r="B56" s="693"/>
      <c r="C56" s="699"/>
      <c r="D56" s="699"/>
      <c r="E56" s="699"/>
      <c r="F56" s="699"/>
      <c r="G56" s="572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F18" sqref="F1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103</v>
      </c>
      <c r="D23" s="441"/>
      <c r="E23" s="440">
        <f t="shared" si="0"/>
        <v>103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558</v>
      </c>
      <c r="D26" s="360">
        <f>SUM(D27:D29)</f>
        <v>558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>
        <v>558</v>
      </c>
      <c r="D29" s="366">
        <v>558</v>
      </c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3343</v>
      </c>
      <c r="D30" s="366">
        <v>3343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>
        <v>157</v>
      </c>
      <c r="D31" s="366">
        <v>157</v>
      </c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>
        <v>89</v>
      </c>
      <c r="D33" s="366">
        <v>89</v>
      </c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132</v>
      </c>
      <c r="D35" s="360">
        <f>SUM(D36:D39)</f>
        <v>132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>
        <v>132</v>
      </c>
      <c r="D37" s="366">
        <v>132</v>
      </c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12</v>
      </c>
      <c r="D40" s="360">
        <f>SUM(D41:D44)</f>
        <v>12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>
        <v>12</v>
      </c>
      <c r="D44" s="366">
        <v>12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4291</v>
      </c>
      <c r="D45" s="436">
        <f>D26+D30+D31+D33+D32+D34+D35+D40</f>
        <v>4291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4394</v>
      </c>
      <c r="D46" s="442">
        <f>D45+D23+D21+D11</f>
        <v>4291</v>
      </c>
      <c r="E46" s="443">
        <f>E45+E23+E21+E11</f>
        <v>103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1479</v>
      </c>
      <c r="D58" s="138">
        <f>D59+D61</f>
        <v>0</v>
      </c>
      <c r="E58" s="136">
        <f t="shared" si="1"/>
        <v>1479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>
        <v>1479</v>
      </c>
      <c r="D59" s="197"/>
      <c r="E59" s="136">
        <f t="shared" si="1"/>
        <v>1479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>
        <v>415</v>
      </c>
      <c r="D66" s="197"/>
      <c r="E66" s="136">
        <f t="shared" si="1"/>
        <v>415</v>
      </c>
      <c r="F66" s="196"/>
    </row>
    <row r="67" spans="1:6" ht="15">
      <c r="A67" s="368" t="s">
        <v>684</v>
      </c>
      <c r="B67" s="135" t="s">
        <v>685</v>
      </c>
      <c r="C67" s="197">
        <v>415</v>
      </c>
      <c r="D67" s="197"/>
      <c r="E67" s="136">
        <f t="shared" si="1"/>
        <v>415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1894</v>
      </c>
      <c r="D68" s="433">
        <f>D54+D58+D63+D64+D65+D66</f>
        <v>0</v>
      </c>
      <c r="E68" s="434">
        <f t="shared" si="1"/>
        <v>1894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>
        <v>168</v>
      </c>
      <c r="D70" s="197">
        <v>168</v>
      </c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4</v>
      </c>
      <c r="D77" s="138">
        <f>D78+D80</f>
        <v>4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>
        <v>4</v>
      </c>
      <c r="D78" s="197">
        <v>4</v>
      </c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426</v>
      </c>
      <c r="D82" s="138">
        <f>SUM(D83:D86)</f>
        <v>426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>
        <v>426</v>
      </c>
      <c r="D85" s="197">
        <v>426</v>
      </c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3661</v>
      </c>
      <c r="D87" s="134">
        <f>SUM(D88:D92)+D96</f>
        <v>3661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3354</v>
      </c>
      <c r="D89" s="197">
        <v>3354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>
        <v>10</v>
      </c>
      <c r="D90" s="197">
        <v>10</v>
      </c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>
        <v>187</v>
      </c>
      <c r="D91" s="197">
        <v>187</v>
      </c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37</v>
      </c>
      <c r="D92" s="138">
        <f>SUM(D93:D95)</f>
        <v>37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>
        <v>37</v>
      </c>
      <c r="D95" s="197">
        <v>37</v>
      </c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>
        <v>73</v>
      </c>
      <c r="D96" s="197">
        <v>73</v>
      </c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>
        <v>18</v>
      </c>
      <c r="D97" s="197">
        <v>18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4109</v>
      </c>
      <c r="D98" s="431">
        <f>D87+D82+D77+D73+D97</f>
        <v>4109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6171</v>
      </c>
      <c r="D99" s="425">
        <f>D98+D70+D68</f>
        <v>4277</v>
      </c>
      <c r="E99" s="425">
        <f>E98+E70+E68</f>
        <v>1894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43118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9" sqref="A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2069</v>
      </c>
      <c r="D30" s="366">
        <v>2069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2069</v>
      </c>
      <c r="D45" s="436">
        <f>D26+D30+D31+D33+D32+D34+D35+D40</f>
        <v>2069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2069</v>
      </c>
      <c r="D46" s="442">
        <f>D45+D23+D21+D11</f>
        <v>2069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43118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2018-01-29T09:47:11Z</cp:lastPrinted>
  <dcterms:created xsi:type="dcterms:W3CDTF">2006-09-16T00:00:00Z</dcterms:created>
  <dcterms:modified xsi:type="dcterms:W3CDTF">2018-01-29T09:53:27Z</dcterms:modified>
  <cp:category/>
  <cp:version/>
  <cp:contentType/>
  <cp:contentStatus/>
</cp:coreProperties>
</file>