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0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<sst xmlns="http://schemas.openxmlformats.org/spreadsheetml/2006/main" count="1063" uniqueCount="872">
  <si>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</si>
  <si>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</si>
  <si>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</si>
  <si>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</si>
  <si>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</si>
  <si>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</si>
  <si>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</si>
  <si>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</si>
  <si>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</si>
  <si>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</si>
  <si>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</si>
  <si>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</si>
  <si>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</si>
  <si>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</si>
  <si>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</si>
  <si>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</si>
  <si>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</si>
  <si>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</si>
  <si>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</si>
  <si>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</si>
  <si>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</si>
  <si>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</si>
  <si>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</si>
  <si>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</si>
  <si>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</si>
  <si>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</si>
  <si>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</si>
  <si>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</si>
  <si>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</si>
  <si>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</si>
  <si>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</si>
  <si>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</si>
  <si>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</si>
  <si>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</si>
  <si>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</si>
  <si>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</si>
  <si>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</si>
  <si>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</si>
  <si>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</si>
  <si>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</si>
  <si>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</si>
  <si>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</si>
  <si>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</si>
  <si>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</si>
  <si>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</si>
  <si>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</si>
  <si>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</si>
  <si>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</si>
  <si>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</si>
  <si>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</si>
  <si>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</si>
  <si>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</si>
  <si>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</si>
  <si>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</si>
  <si>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</si>
  <si>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</si>
  <si>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</si>
  <si>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</si>
  <si>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</si>
  <si>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</si>
  <si>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</si>
  <si>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</si>
  <si>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</si>
  <si>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</si>
  <si>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</si>
  <si>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</si>
  <si>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</si>
  <si>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</si>
  <si>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</si>
  <si>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</si>
  <si>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</si>
  <si>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</si>
  <si>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</si>
  <si>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</si>
  <si>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</si>
  <si>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</si>
  <si>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</si>
  <si>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</si>
  <si>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</si>
  <si>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</si>
  <si>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</si>
  <si>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</si>
  <si>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</si>
  <si>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</si>
  <si>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</si>
  <si>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</si>
  <si>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</si>
  <si>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</si>
  <si>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</si>
  <si>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</si>
  <si>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</si>
  <si>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</si>
  <si>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</si>
  <si>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</si>
  <si>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</si>
  <si>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</si>
  <si>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</si>
  <si>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</si>
  <si>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</si>
  <si>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</si>
  <si>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</si>
  <si>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</si>
  <si>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</si>
  <si>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</si>
  <si>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</si>
  <si>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</si>
  <si>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</si>
  <si>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</si>
  <si>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</si>
  <si>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</si>
  <si>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</si>
  <si>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</si>
  <si>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</si>
  <si>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</si>
  <si>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</si>
  <si>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</si>
  <si>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</si>
  <si>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</si>
  <si>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</si>
  <si>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</si>
  <si>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</si>
  <si>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</si>
  <si>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</si>
  <si>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</si>
  <si>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</si>
  <si>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</si>
  <si>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</si>
  <si>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</si>
  <si>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</si>
  <si>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</si>
  <si>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</si>
  <si>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</si>
  <si>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</si>
  <si>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</si>
  <si>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</si>
  <si>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</si>
  <si>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</si>
  <si>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</si>
  <si>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</si>
  <si>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</si>
  <si>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</si>
  <si>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</si>
  <si>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</si>
  <si>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</si>
  <si>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</si>
  <si>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</si>
  <si>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</si>
  <si>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</si>
  <si>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</si>
  <si>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</si>
  <si>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</si>
  <si>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</si>
  <si>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</si>
  <si>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</si>
  <si>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</si>
  <si>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</si>
  <si>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</si>
  <si>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</si>
  <si>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</si>
  <si>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</si>
  <si>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</si>
  <si>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</si>
  <si>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</si>
  <si>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</si>
  <si>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</si>
  <si>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</si>
  <si>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</si>
  <si>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</si>
  <si>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</si>
  <si>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</si>
  <si>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</si>
  <si>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</si>
  <si>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</si>
  <si>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</si>
  <si>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</si>
  <si>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</si>
  <si>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</si>
  <si>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</si>
  <si>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</si>
  <si>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</si>
  <si>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</si>
  <si>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</si>
  <si>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</si>
  <si>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</si>
  <si>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</si>
  <si>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</si>
  <si>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</si>
  <si>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</si>
  <si>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</si>
  <si>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</si>
  <si>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</si>
  <si>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</si>
  <si>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</si>
  <si>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</si>
  <si>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</si>
  <si>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</si>
  <si>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</si>
  <si>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</si>
  <si>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</si>
  <si>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</si>
  <si>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</si>
  <si>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</si>
  <si>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</si>
  <si>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</si>
  <si>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</si>
  <si>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</si>
  <si>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</si>
  <si>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</si>
  <si>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</si>
  <si>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</si>
  <si>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</si>
  <si>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</si>
  <si>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</si>
  <si>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</si>
  <si>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</si>
  <si>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</si>
  <si>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</si>
  <si>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</si>
  <si>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</si>
  <si>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</si>
  <si>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</si>
  <si>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</si>
  <si>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</si>
  <si>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</si>
  <si>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</si>
  <si>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</si>
  <si>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</si>
  <si>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</si>
  <si>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</si>
  <si>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</si>
  <si>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</si>
  <si>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</si>
  <si>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</si>
  <si>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</si>
  <si>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</si>
  <si>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</si>
  <si>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</si>
  <si>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</si>
  <si>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</si>
  <si>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</si>
  <si>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</si>
  <si>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</si>
  <si>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</si>
  <si>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</si>
  <si>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</si>
  <si>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</si>
  <si>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</si>
  <si>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</si>
  <si>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</si>
  <si>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</si>
  <si>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</si>
  <si>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</si>
  <si>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</si>
  <si>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</si>
  <si>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</si>
  <si>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</si>
  <si>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</si>
  <si>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</si>
  <si>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</si>
  <si>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</si>
  <si>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</si>
  <si>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</si>
  <si>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</si>
  <si>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</si>
  <si>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</si>
  <si>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</si>
  <si>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</si>
  <si>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</si>
  <si>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</si>
  <si>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</si>
  <si>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</si>
  <si>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</si>
  <si>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</si>
  <si>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</si>
  <si>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</si>
  <si>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</si>
  <si>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</si>
  <si>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</si>
  <si>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</si>
  <si>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</si>
  <si>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</si>
  <si>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</si>
  <si>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</si>
  <si>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</si>
  <si>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</si>
  <si>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</si>
  <si>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</si>
  <si>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</si>
  <si>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</si>
  <si>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</si>
  <si>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</si>
  <si>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</si>
  <si>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</si>
  <si>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</si>
  <si>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</si>
  <si>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</si>
  <si>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</si>
  <si>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</si>
  <si>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</si>
  <si>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</si>
  <si>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</si>
  <si>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</si>
  <si>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</si>
  <si>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</si>
  <si>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</si>
  <si>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</si>
  <si>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</si>
  <si>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</si>
  <si>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</si>
  <si>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</si>
  <si>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</si>
  <si>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</si>
  <si>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</si>
  <si>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</si>
  <si>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</si>
  <si>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</si>
  <si>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</si>
  <si>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</si>
  <si>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</si>
  <si>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</si>
  <si>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</si>
  <si>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</si>
  <si>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</si>
  <si>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</si>
  <si>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</si>
  <si>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</si>
  <si>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</si>
  <si>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</si>
  <si>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</si>
  <si>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</si>
  <si>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</si>
  <si>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</si>
  <si>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</si>
  <si>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</si>
  <si>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</si>
  <si>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</si>
  <si>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</si>
  <si>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</si>
  <si>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</si>
  <si>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</si>
  <si>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</si>
  <si>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</si>
  <si>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</si>
  <si>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</si>
  <si>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</si>
  <si>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</si>
  <si>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</si>
  <si>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</si>
  <si>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</si>
  <si>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</si>
  <si>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</si>
  <si>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</si>
  <si>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</si>
  <si>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</si>
  <si>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</si>
  <si>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</si>
  <si>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</si>
  <si>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</si>
  <si>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</si>
  <si>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</si>
  <si>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</si>
  <si>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</si>
  <si>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</si>
  <si>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</si>
  <si>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</si>
  <si>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</si>
  <si>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</si>
  <si>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</si>
  <si>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</si>
  <si>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</si>
  <si>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</si>
  <si>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</si>
  <si>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</si>
  <si>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</si>
  <si>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</si>
  <si>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</si>
  <si>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</si>
  <si>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</si>
  <si>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</si>
  <si>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</si>
  <si>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</si>
  <si>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</si>
  <si>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</si>
  <si>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</si>
  <si>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</si>
  <si>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</si>
  <si>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</si>
  <si>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</si>
  <si>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</si>
  <si>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</si>
  <si>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</si>
  <si>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</si>
  <si>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</si>
  <si>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</si>
  <si>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</si>
  <si>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</si>
  <si>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</si>
  <si>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</si>
  <si>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</si>
  <si>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</si>
  <si>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</si>
  <si>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</si>
  <si>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</si>
  <si>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</si>
  <si>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</si>
  <si>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</si>
  <si>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</si>
  <si>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</si>
  <si>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</si>
  <si>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</si>
  <si>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</si>
  <si>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</si>
  <si>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</si>
  <si>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</si>
  <si>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</si>
  <si>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</si>
  <si>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</si>
  <si>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</si>
  <si>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</si>
  <si>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</si>
  <si>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</si>
  <si>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</si>
  <si>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</si>
  <si>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</si>
  <si>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</si>
  <si>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</si>
  <si>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</si>
  <si>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</si>
  <si>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</si>
  <si>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</si>
  <si>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</si>
  <si>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</si>
  <si>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</si>
  <si>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</si>
  <si>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</si>
  <si>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</si>
  <si>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</si>
  <si>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</si>
  <si>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</si>
  <si>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</si>
  <si>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</si>
  <si>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</si>
  <si>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</si>
  <si>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</si>
  <si>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</si>
  <si>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</si>
  <si>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</si>
  <si>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</si>
  <si>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</si>
  <si>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</si>
  <si>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</si>
  <si>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</si>
  <si>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</si>
  <si>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</si>
  <si>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</si>
  <si>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</si>
  <si>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</si>
  <si>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</si>
  <si>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</si>
  <si>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</si>
  <si>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</si>
  <si>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</si>
  <si>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</si>
  <si>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</si>
  <si>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</si>
  <si>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</si>
  <si>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</si>
  <si>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</si>
  <si>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</si>
  <si>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</si>
  <si>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</si>
  <si>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</si>
  <si>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</si>
  <si>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</si>
  <si>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</si>
  <si>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</si>
  <si>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</si>
  <si>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</si>
  <si>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</si>
  <si>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</si>
  <si>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</si>
  <si>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</si>
  <si>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</si>
  <si>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</si>
  <si>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</si>
  <si>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</si>
  <si>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</si>
  <si>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</si>
  <si>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</si>
  <si>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</si>
  <si>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</si>
  <si>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</si>
  <si>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</si>
  <si>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</si>
  <si>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</si>
  <si>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</si>
  <si>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</si>
  <si>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</si>
  <si>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</si>
  <si>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</si>
  <si>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</si>
  <si>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</si>
  <si>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</si>
  <si>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</si>
  <si>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</si>
  <si>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</si>
  <si>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</si>
  <si>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</si>
  <si>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</si>
  <si>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</si>
  <si>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</si>
  <si>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</si>
  <si>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</si>
  <si>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</si>
  <si>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</si>
  <si>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</si>
  <si>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</si>
  <si>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</si>
  <si>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</si>
  <si>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</si>
  <si>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</si>
  <si>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</si>
  <si>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</si>
  <si>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</si>
  <si>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</si>
  <si>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</si>
  <si>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</si>
  <si>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</si>
  <si>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</si>
  <si>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</si>
  <si>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</si>
  <si>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</si>
  <si>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</si>
  <si>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</si>
  <si>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</si>
  <si>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</si>
  <si>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</si>
  <si>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</si>
  <si>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</si>
  <si>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</si>
  <si>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</si>
  <si>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</si>
  <si>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</si>
  <si>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</si>
  <si>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</si>
  <si>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</si>
  <si>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</si>
  <si>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</si>
  <si>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</si>
  <si>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</si>
  <si>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</si>
  <si>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</si>
  <si>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</si>
  <si>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</si>
  <si>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</si>
  <si>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</si>
  <si>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</si>
  <si>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</si>
  <si>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</si>
  <si>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</si>
  <si>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</si>
  <si>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</si>
  <si>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</si>
  <si>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</si>
  <si>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</si>
  <si>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</si>
  <si>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</si>
  <si>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</si>
  <si>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</si>
  <si>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</si>
  <si>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</si>
  <si>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</si>
  <si>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</si>
  <si>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</si>
  <si>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</si>
  <si>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</si>
  <si>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</si>
  <si>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</si>
  <si>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</si>
  <si>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</si>
  <si>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</si>
  <si>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</si>
  <si>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</si>
  <si>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</si>
  <si>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</si>
  <si>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</si>
  <si>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</si>
  <si>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</si>
  <si>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</si>
  <si>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</si>
  <si>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</si>
  <si>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</si>
  <si>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</si>
  <si>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</si>
  <si>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</si>
  <si>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</si>
  <si>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</si>
  <si>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</si>
  <si>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</si>
  <si>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</si>
  <si>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</si>
  <si>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</si>
  <si>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</si>
  <si>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</si>
  <si>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</si>
  <si>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</si>
  <si>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</si>
  <si>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</si>
  <si>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</si>
  <si>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</si>
  <si>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</si>
  <si>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</si>
  <si>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</si>
  <si>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</si>
  <si>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</si>
  <si>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</si>
  <si>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</si>
  <si>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</si>
  <si>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</si>
  <si>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</si>
  <si>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</si>
  <si>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</si>
  <si>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</si>
  <si>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</si>
  <si>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</si>
  <si>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</si>
  <si>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</si>
  <si>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</si>
  <si>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</si>
  <si>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</si>
  <si>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</si>
  <si>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</si>
  <si>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</si>
  <si>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</si>
  <si>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</si>
  <si>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</si>
  <si>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</si>
  <si>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</si>
  <si>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</si>
  <si>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</si>
  <si>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</si>
  <si>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</si>
  <si>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</si>
  <si>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</si>
  <si>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</si>
  <si>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</si>
  <si>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</si>
  <si>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</si>
  <si>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</si>
  <si>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</si>
  <si>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</si>
  <si>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</si>
  <si>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</si>
  <si>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</si>
  <si>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</si>
  <si>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</si>
  <si>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</si>
  <si>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</si>
  <si>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</si>
  <si>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</si>
  <si>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</si>
  <si>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</si>
  <si>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</si>
  <si>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</si>
  <si>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</si>
  <si>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</si>
  <si>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</si>
  <si>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</si>
  <si>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</si>
  <si>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</si>
  <si>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</si>
  <si>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</si>
  <si>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</si>
  <si>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</si>
  <si>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</si>
  <si>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</si>
  <si>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</si>
  <si>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</si>
  <si>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</si>
  <si>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</si>
  <si>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</si>
  <si>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</si>
  <si>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</si>
  <si>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</si>
  <si>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</si>
  <si>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</si>
  <si>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</si>
  <si>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</si>
  <si>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</si>
  <si>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</si>
  <si>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</si>
  <si>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</si>
  <si>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</si>
  <si>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</si>
  <si>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</si>
  <si>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</si>
  <si>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</si>
  <si>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</si>
  <si>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</si>
  <si>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</si>
  <si>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</si>
  <si>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</si>
  <si>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</si>
  <si>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</si>
  <si>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</si>
  <si>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</si>
  <si>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</si>
  <si>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</si>
  <si>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</si>
  <si>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</si>
  <si>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</si>
  <si>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</si>
  <si>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</si>
  <si>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</si>
  <si>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</si>
  <si>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</si>
  <si>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</si>
  <si>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</si>
  <si>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</si>
  <si>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</si>
  <si>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</si>
  <si>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</si>
  <si>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</si>
  <si>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</si>
  <si>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</si>
  <si>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</si>
  <si>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</si>
  <si>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</si>
  <si>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</si>
  <si>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</si>
  <si>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</si>
  <si>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</si>
  <si>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</si>
  <si>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</si>
  <si>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</si>
  <si>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</si>
  <si>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</si>
  <si>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</si>
  <si>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</si>
  <si>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</si>
  <si>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</si>
  <si>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</si>
  <si>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</si>
  <si>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</si>
  <si>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</si>
  <si>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</si>
  <si>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</si>
  <si>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</si>
  <si>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</si>
  <si>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</si>
  <si>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</si>
  <si>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</si>
  <si>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</si>
  <si>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</si>
  <si>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</si>
  <si>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</si>
  <si>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</si>
  <si>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</si>
  <si>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</si>
  <si>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</si>
  <si>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</si>
  <si>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</si>
  <si>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</si>
  <si>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</si>
  <si>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</si>
  <si>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</si>
  <si>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</si>
  <si>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</si>
  <si>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</si>
  <si>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</si>
  <si>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</si>
  <si>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</si>
  <si>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</si>
  <si>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</si>
  <si>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</si>
  <si>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</si>
  <si>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</si>
  <si>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</si>
  <si>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</si>
  <si>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</si>
  <si>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</si>
  <si>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</si>
  <si>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</si>
  <si>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</si>
  <si>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</si>
  <si>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</si>
  <si>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</si>
  <si>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</si>
  <si>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</si>
  <si>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</si>
  <si>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</si>
  <si>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</si>
  <si>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</si>
  <si>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</si>
  <si>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</si>
  <si>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</si>
  <si>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</si>
  <si>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</si>
  <si>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</si>
  <si>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</si>
  <si>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</si>
  <si>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</si>
  <si>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</si>
  <si>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</si>
  <si>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</si>
  <si>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</si>
  <si>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</si>
  <si>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</si>
  <si>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</si>
  <si>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</si>
  <si>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</si>
  <si>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</si>
  <si>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</si>
  <si>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</si>
  <si>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</si>
  <si>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</si>
  <si>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</si>
  <si>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</si>
  <si>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</si>
  <si>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</si>
  <si>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</si>
  <si>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</si>
  <si>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</si>
  <si>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</si>
  <si>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</si>
  <si>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</si>
  <si>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</si>
  <si>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</si>
  <si>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</si>
  <si>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</si>
  <si>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</si>
  <si>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</si>
  <si>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</si>
  <si>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</si>
  <si>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</si>
  <si>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</si>
  <si>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</si>
  <si>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</si>
  <si>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</si>
  <si>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</si>
  <si>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</si>
  <si>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</si>
  <si>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</si>
  <si>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</si>
  <si>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</si>
  <si>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</si>
  <si>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</si>
  <si>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</si>
  <si>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</si>
  <si>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</si>
  <si>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</si>
  <si>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</si>
  <si>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</si>
  <si>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</si>
  <si>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</si>
  <si>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</si>
  <si>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</si>
  <si>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</si>
  <si>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</si>
  <si>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</si>
  <si>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</si>
  <si>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</si>
  <si>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</si>
  <si>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</si>
  <si>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</si>
  <si>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</si>
  <si>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</si>
  <si>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</si>
  <si>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</si>
  <si>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</si>
  <si>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</si>
  <si>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01.01.2015 - 31.12.2015 год.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</si>
</sst>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7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4" fillId="0" borderId="0" xfId="61" applyNumberFormat="1" applyFont="1" applyAlignment="1" applyProtection="1">
      <alignment vertical="top" wrapText="1"/>
      <protection locked="0"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62" applyNumberFormat="1" applyFont="1" applyAlignment="1" applyProtection="1">
      <alignment wrapText="1"/>
      <protection locked="0"/>
    </xf>
    <xf numFmtId="14" fontId="10" fillId="0" borderId="0" xfId="64" applyNumberFormat="1" applyFont="1" applyAlignment="1" applyProtection="1">
      <alignment wrapText="1"/>
      <protection locked="0"/>
    </xf>
    <xf numFmtId="14" fontId="10" fillId="0" borderId="0" xfId="60" applyNumberFormat="1" applyFont="1" applyProtection="1">
      <alignment/>
      <protection locked="0"/>
    </xf>
    <xf numFmtId="14" fontId="10" fillId="0" borderId="0" xfId="56" applyNumberFormat="1" applyFont="1" applyAlignment="1" applyProtection="1">
      <alignment horizontal="left" vertical="center" wrapText="1"/>
      <protection locked="0"/>
    </xf>
    <xf numFmtId="14" fontId="4" fillId="0" borderId="0" xfId="58" applyNumberFormat="1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861</v>
      </c>
      <c r="F3" s="217" t="s">
        <v>2</v>
      </c>
      <c r="G3" s="172"/>
      <c r="H3" s="461">
        <v>175043618</v>
      </c>
    </row>
    <row r="4" spans="1:8" ht="15">
      <c r="A4" s="582" t="s">
        <v>3</v>
      </c>
      <c r="B4" s="588"/>
      <c r="C4" s="588"/>
      <c r="D4" s="588"/>
      <c r="E4" s="504" t="s">
        <v>858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2089</v>
      </c>
      <c r="H11" s="152">
        <v>2089</v>
      </c>
    </row>
    <row r="12" spans="1:8" ht="15">
      <c r="A12" s="235" t="s">
        <v>24</v>
      </c>
      <c r="B12" s="241" t="s">
        <v>25</v>
      </c>
      <c r="C12" s="151">
        <v>0</v>
      </c>
      <c r="D12" s="151">
        <v>1156</v>
      </c>
      <c r="E12" s="237" t="s">
        <v>26</v>
      </c>
      <c r="F12" s="242" t="s">
        <v>27</v>
      </c>
      <c r="G12" s="153">
        <v>2089</v>
      </c>
      <c r="H12" s="153">
        <v>2089</v>
      </c>
    </row>
    <row r="13" spans="1:8" ht="15">
      <c r="A13" s="235" t="s">
        <v>28</v>
      </c>
      <c r="B13" s="241" t="s">
        <v>29</v>
      </c>
      <c r="C13" s="151">
        <v>15</v>
      </c>
      <c r="D13" s="151">
        <v>16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618</v>
      </c>
      <c r="D15" s="151">
        <v>588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2089</v>
      </c>
      <c r="H17" s="154">
        <f>H11+H14+H15+H16</f>
        <v>2089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633</v>
      </c>
      <c r="D19" s="155">
        <f>SUM(D11:D18)</f>
        <v>1760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200</v>
      </c>
      <c r="H21" s="156">
        <f>SUM(H22:H24)</f>
        <v>200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200</v>
      </c>
      <c r="H22" s="152">
        <v>200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200</v>
      </c>
      <c r="H25" s="154">
        <f>H19+H20+H21</f>
        <v>200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51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51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629</v>
      </c>
      <c r="H31" s="152">
        <v>51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680</v>
      </c>
      <c r="H33" s="154">
        <f>H27+H31+H32</f>
        <v>51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2969</v>
      </c>
      <c r="H36" s="154">
        <f>H25+H17+H33</f>
        <v>2340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882</v>
      </c>
      <c r="H44" s="152">
        <v>215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380</v>
      </c>
      <c r="D47" s="151">
        <v>945</v>
      </c>
      <c r="E47" s="251" t="s">
        <v>145</v>
      </c>
      <c r="F47" s="242" t="s">
        <v>146</v>
      </c>
      <c r="G47" s="152">
        <v>6846</v>
      </c>
      <c r="H47" s="152">
        <v>11344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f>846+29</f>
        <v>875</v>
      </c>
      <c r="H48" s="152">
        <v>1244</v>
      </c>
    </row>
    <row r="49" spans="1:18" ht="15">
      <c r="A49" s="235" t="s">
        <v>151</v>
      </c>
      <c r="B49" s="241" t="s">
        <v>152</v>
      </c>
      <c r="C49" s="151">
        <v>6448</v>
      </c>
      <c r="D49" s="151">
        <v>6458</v>
      </c>
      <c r="E49" s="251" t="s">
        <v>51</v>
      </c>
      <c r="F49" s="245" t="s">
        <v>153</v>
      </c>
      <c r="G49" s="154">
        <f>SUM(G43:G48)</f>
        <v>8603</v>
      </c>
      <c r="H49" s="154">
        <f>SUM(H43:H48)</f>
        <v>12803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6828</v>
      </c>
      <c r="D51" s="155">
        <f>SUM(D47:D50)</f>
        <v>7403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7461</v>
      </c>
      <c r="D55" s="155">
        <f>D19+D20+D21+D27+D32+D45+D51+D53+D54</f>
        <v>9164</v>
      </c>
      <c r="E55" s="237" t="s">
        <v>172</v>
      </c>
      <c r="F55" s="261" t="s">
        <v>173</v>
      </c>
      <c r="G55" s="154">
        <f>G49+G51+G52+G53+G54</f>
        <v>8603</v>
      </c>
      <c r="H55" s="154">
        <f>H49+H51+H52+H53+H54</f>
        <v>12803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f>552+398</f>
        <v>950</v>
      </c>
      <c r="H59" s="152">
        <v>820</v>
      </c>
      <c r="M59" s="157"/>
    </row>
    <row r="60" spans="1:8" ht="15">
      <c r="A60" s="235" t="s">
        <v>183</v>
      </c>
      <c r="B60" s="241" t="s">
        <v>184</v>
      </c>
      <c r="C60" s="151">
        <v>1273</v>
      </c>
      <c r="D60" s="151">
        <v>315</v>
      </c>
      <c r="E60" s="237" t="s">
        <v>185</v>
      </c>
      <c r="F60" s="242" t="s">
        <v>186</v>
      </c>
      <c r="G60" s="152">
        <v>4498</v>
      </c>
      <c r="H60" s="152">
        <v>1369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443</v>
      </c>
      <c r="H61" s="154">
        <f>SUM(H62:H68)</f>
        <v>305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f>39</f>
        <v>39</v>
      </c>
      <c r="H62" s="152">
        <v>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1273</v>
      </c>
      <c r="D64" s="155">
        <f>SUM(D58:D63)</f>
        <v>315</v>
      </c>
      <c r="E64" s="237" t="s">
        <v>200</v>
      </c>
      <c r="F64" s="242" t="s">
        <v>201</v>
      </c>
      <c r="G64" s="152">
        <v>101</v>
      </c>
      <c r="H64" s="152">
        <v>89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185</v>
      </c>
      <c r="H65" s="152">
        <v>16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33</v>
      </c>
      <c r="H66" s="152">
        <v>31</v>
      </c>
    </row>
    <row r="67" spans="1:8" ht="15">
      <c r="A67" s="235" t="s">
        <v>207</v>
      </c>
      <c r="B67" s="241" t="s">
        <v>208</v>
      </c>
      <c r="C67" s="151">
        <f>408+239+1790</f>
        <v>2437</v>
      </c>
      <c r="D67" s="151">
        <v>3206</v>
      </c>
      <c r="E67" s="237" t="s">
        <v>209</v>
      </c>
      <c r="F67" s="242" t="s">
        <v>210</v>
      </c>
      <c r="G67" s="152">
        <v>9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113</v>
      </c>
      <c r="D68" s="151">
        <v>88</v>
      </c>
      <c r="E68" s="237" t="s">
        <v>213</v>
      </c>
      <c r="F68" s="242" t="s">
        <v>214</v>
      </c>
      <c r="G68" s="152">
        <v>76</v>
      </c>
      <c r="H68" s="152">
        <v>168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f>132+23</f>
        <v>155</v>
      </c>
      <c r="H69" s="152">
        <v>219</v>
      </c>
    </row>
    <row r="70" spans="1:8" ht="15">
      <c r="A70" s="235" t="s">
        <v>218</v>
      </c>
      <c r="B70" s="241" t="s">
        <v>219</v>
      </c>
      <c r="C70" s="151"/>
      <c r="D70" s="151">
        <v>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6046</v>
      </c>
      <c r="H71" s="161">
        <f>H59+H60+H61+H69+H70</f>
        <v>2713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</v>
      </c>
      <c r="D72" s="151">
        <v>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f>5215+9+26</f>
        <v>5250</v>
      </c>
      <c r="D74" s="151">
        <v>5152</v>
      </c>
      <c r="E74" s="237" t="s">
        <v>231</v>
      </c>
      <c r="F74" s="280" t="s">
        <v>232</v>
      </c>
      <c r="G74" s="152">
        <v>0</v>
      </c>
      <c r="H74" s="152">
        <v>1173</v>
      </c>
    </row>
    <row r="75" spans="1:15" ht="15">
      <c r="A75" s="235" t="s">
        <v>76</v>
      </c>
      <c r="B75" s="249" t="s">
        <v>233</v>
      </c>
      <c r="C75" s="155">
        <f>SUM(C67:C74)</f>
        <v>7813</v>
      </c>
      <c r="D75" s="155">
        <f>SUM(D67:D74)</f>
        <v>8454</v>
      </c>
      <c r="E75" s="251" t="s">
        <v>160</v>
      </c>
      <c r="F75" s="245" t="s">
        <v>234</v>
      </c>
      <c r="G75" s="152">
        <v>0</v>
      </c>
      <c r="H75" s="152">
        <v>957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6046</v>
      </c>
      <c r="H79" s="162">
        <f>H71+H74+H75+H76</f>
        <v>4843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1071</v>
      </c>
      <c r="D88" s="151">
        <v>2052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1071</v>
      </c>
      <c r="D91" s="155">
        <f>SUM(D87:D90)</f>
        <v>2053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10157</v>
      </c>
      <c r="D93" s="155">
        <f>D64+D75+D84+D91+D92</f>
        <v>10822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17618</v>
      </c>
      <c r="D94" s="164">
        <f>D93+D55</f>
        <v>19986</v>
      </c>
      <c r="E94" s="449" t="s">
        <v>270</v>
      </c>
      <c r="F94" s="289" t="s">
        <v>271</v>
      </c>
      <c r="G94" s="165">
        <f>G36+G39+G55+G79</f>
        <v>17618</v>
      </c>
      <c r="H94" s="165">
        <f>H36+H39+H55+H79</f>
        <v>19986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6" t="s">
        <v>817</v>
      </c>
      <c r="D98" s="586"/>
      <c r="E98" s="586"/>
      <c r="F98" s="170"/>
      <c r="G98" s="171"/>
      <c r="H98" s="172"/>
      <c r="M98" s="157"/>
    </row>
    <row r="99" spans="1:8" ht="15">
      <c r="A99" s="575">
        <v>42420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86" t="s">
        <v>868</v>
      </c>
      <c r="D100" s="587"/>
      <c r="E100" s="587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20">
      <selection activeCell="C31" sqref="C3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01.01.2015 - 31.12.2015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37</v>
      </c>
      <c r="D9" s="46">
        <v>36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670</v>
      </c>
      <c r="D10" s="46">
        <v>512</v>
      </c>
      <c r="E10" s="298" t="s">
        <v>288</v>
      </c>
      <c r="F10" s="549" t="s">
        <v>289</v>
      </c>
      <c r="G10" s="550">
        <v>10098</v>
      </c>
      <c r="H10" s="550">
        <v>7708</v>
      </c>
    </row>
    <row r="11" spans="1:8" ht="12">
      <c r="A11" s="298" t="s">
        <v>290</v>
      </c>
      <c r="B11" s="299" t="s">
        <v>291</v>
      </c>
      <c r="C11" s="46">
        <v>269</v>
      </c>
      <c r="D11" s="46">
        <v>304</v>
      </c>
      <c r="E11" s="300" t="s">
        <v>292</v>
      </c>
      <c r="F11" s="549" t="s">
        <v>293</v>
      </c>
      <c r="G11" s="550">
        <v>1087</v>
      </c>
      <c r="H11" s="550">
        <v>896</v>
      </c>
    </row>
    <row r="12" spans="1:8" ht="12">
      <c r="A12" s="298" t="s">
        <v>294</v>
      </c>
      <c r="B12" s="299" t="s">
        <v>295</v>
      </c>
      <c r="C12" s="46">
        <v>411</v>
      </c>
      <c r="D12" s="46">
        <v>399</v>
      </c>
      <c r="E12" s="300" t="s">
        <v>78</v>
      </c>
      <c r="F12" s="549" t="s">
        <v>296</v>
      </c>
      <c r="G12" s="550">
        <v>137</v>
      </c>
      <c r="H12" s="550">
        <v>179</v>
      </c>
    </row>
    <row r="13" spans="1:18" ht="12">
      <c r="A13" s="298" t="s">
        <v>297</v>
      </c>
      <c r="B13" s="299" t="s">
        <v>298</v>
      </c>
      <c r="C13" s="46">
        <v>49</v>
      </c>
      <c r="D13" s="46">
        <v>47</v>
      </c>
      <c r="E13" s="301" t="s">
        <v>51</v>
      </c>
      <c r="F13" s="551" t="s">
        <v>299</v>
      </c>
      <c r="G13" s="548">
        <f>SUM(G9:G12)</f>
        <v>11322</v>
      </c>
      <c r="H13" s="548">
        <f>SUM(H9:H12)</f>
        <v>8783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10055</v>
      </c>
      <c r="D14" s="46">
        <v>7656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672</v>
      </c>
      <c r="D16" s="47">
        <v>34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>
        <v>415</v>
      </c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>
        <v>2</v>
      </c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12163</v>
      </c>
      <c r="D19" s="49">
        <f>SUM(D9:D15)+D16</f>
        <v>8988</v>
      </c>
      <c r="E19" s="304" t="s">
        <v>316</v>
      </c>
      <c r="F19" s="552" t="s">
        <v>317</v>
      </c>
      <c r="G19" s="550">
        <v>1311</v>
      </c>
      <c r="H19" s="550">
        <v>1356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1179</v>
      </c>
      <c r="H21" s="550">
        <v>47</v>
      </c>
    </row>
    <row r="22" spans="1:8" ht="24">
      <c r="A22" s="304" t="s">
        <v>323</v>
      </c>
      <c r="B22" s="305" t="s">
        <v>324</v>
      </c>
      <c r="C22" s="46">
        <v>925</v>
      </c>
      <c r="D22" s="46">
        <v>1116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4</v>
      </c>
      <c r="D24" s="46">
        <v>1</v>
      </c>
      <c r="E24" s="301" t="s">
        <v>103</v>
      </c>
      <c r="F24" s="554" t="s">
        <v>333</v>
      </c>
      <c r="G24" s="548">
        <f>SUM(G19:G23)</f>
        <v>2490</v>
      </c>
      <c r="H24" s="548">
        <f>SUM(H19:H23)</f>
        <v>1403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21</v>
      </c>
      <c r="D25" s="46">
        <v>24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950</v>
      </c>
      <c r="D26" s="49">
        <f>SUM(D22:D25)</f>
        <v>1141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13113</v>
      </c>
      <c r="D28" s="50">
        <f>D26+D19</f>
        <v>10129</v>
      </c>
      <c r="E28" s="127" t="s">
        <v>338</v>
      </c>
      <c r="F28" s="554" t="s">
        <v>339</v>
      </c>
      <c r="G28" s="548">
        <f>G13+G15+G24</f>
        <v>13812</v>
      </c>
      <c r="H28" s="548">
        <f>H13+H15+H24</f>
        <v>10186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699</v>
      </c>
      <c r="D30" s="50">
        <f>IF((H28-D28)&gt;0,H28-D28,0)</f>
        <v>57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13113</v>
      </c>
      <c r="D33" s="49">
        <f>D28-D31+D32</f>
        <v>10129</v>
      </c>
      <c r="E33" s="127" t="s">
        <v>352</v>
      </c>
      <c r="F33" s="554" t="s">
        <v>353</v>
      </c>
      <c r="G33" s="53">
        <f>G32-G31+G28</f>
        <v>13812</v>
      </c>
      <c r="H33" s="53">
        <f>H32-H31+H28</f>
        <v>10186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699</v>
      </c>
      <c r="D34" s="50">
        <f>IF((H33-D33)&gt;0,H33-D33,0)</f>
        <v>57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70</v>
      </c>
      <c r="D35" s="49">
        <f>D36+D37+D38</f>
        <v>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>
        <v>70</v>
      </c>
      <c r="D36" s="46">
        <v>6</v>
      </c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629</v>
      </c>
      <c r="D39" s="460">
        <f>+IF((H33-D33-D35)&gt;0,H33-D33-D35,0)</f>
        <v>51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629</v>
      </c>
      <c r="D41" s="52">
        <f>IF(H39=0,IF(D39-D40&gt;0,D39-D40+H40,0),IF(H39-H40&lt;0,H40-H39+D39,0))</f>
        <v>51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13812</v>
      </c>
      <c r="D42" s="53">
        <f>D33+D35+D39</f>
        <v>10186</v>
      </c>
      <c r="E42" s="128" t="s">
        <v>379</v>
      </c>
      <c r="F42" s="129" t="s">
        <v>380</v>
      </c>
      <c r="G42" s="53">
        <f>G39+G33</f>
        <v>13812</v>
      </c>
      <c r="H42" s="53">
        <f>H39+H33</f>
        <v>10186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42420</v>
      </c>
      <c r="C48" s="427" t="s">
        <v>381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9">
      <selection activeCell="A29" sqref="A2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01.01.2015 - 31.12.2015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15416</v>
      </c>
      <c r="D10" s="54">
        <v>13912</v>
      </c>
      <c r="E10" s="130"/>
      <c r="F10" s="130"/>
    </row>
    <row r="11" spans="1:13" ht="12">
      <c r="A11" s="332" t="s">
        <v>388</v>
      </c>
      <c r="B11" s="333" t="s">
        <v>389</v>
      </c>
      <c r="C11" s="54">
        <f>-13694+660</f>
        <v>-13034</v>
      </c>
      <c r="D11" s="54">
        <v>-6123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-444</v>
      </c>
      <c r="D13" s="54">
        <v>-445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-80</v>
      </c>
      <c r="D15" s="54">
        <v>-4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-7</v>
      </c>
      <c r="D17" s="54">
        <v>-3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-4</v>
      </c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-161</v>
      </c>
      <c r="D19" s="54">
        <v>-1141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1686</v>
      </c>
      <c r="D20" s="55">
        <f>SUM(D10:D19)</f>
        <v>6195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-311</v>
      </c>
      <c r="D22" s="54">
        <v>-210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28</v>
      </c>
      <c r="D23" s="54">
        <v>104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962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679</v>
      </c>
      <c r="D32" s="55">
        <f>SUM(D22:D31)</f>
        <v>-106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f>7769+3618</f>
        <v>11387</v>
      </c>
      <c r="D36" s="54">
        <v>5620</v>
      </c>
      <c r="E36" s="130"/>
      <c r="F36" s="130"/>
    </row>
    <row r="37" spans="1:6" ht="12">
      <c r="A37" s="332" t="s">
        <v>437</v>
      </c>
      <c r="B37" s="333" t="s">
        <v>438</v>
      </c>
      <c r="C37" s="54">
        <f>-7828-4874+660</f>
        <v>-12042</v>
      </c>
      <c r="D37" s="54">
        <v>-8200</v>
      </c>
      <c r="E37" s="130"/>
      <c r="F37" s="130"/>
    </row>
    <row r="38" spans="1:6" ht="12">
      <c r="A38" s="332" t="s">
        <v>439</v>
      </c>
      <c r="B38" s="333" t="s">
        <v>440</v>
      </c>
      <c r="C38" s="54">
        <v>-660</v>
      </c>
      <c r="D38" s="54">
        <v>-983</v>
      </c>
      <c r="E38" s="130"/>
      <c r="F38" s="130"/>
    </row>
    <row r="39" spans="1:6" ht="12">
      <c r="A39" s="332" t="s">
        <v>441</v>
      </c>
      <c r="B39" s="333" t="s">
        <v>442</v>
      </c>
      <c r="C39" s="54">
        <v>-846</v>
      </c>
      <c r="D39" s="54">
        <v>-1070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-1186</v>
      </c>
      <c r="D41" s="54">
        <v>-11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-3347</v>
      </c>
      <c r="D42" s="55">
        <f>SUM(D34:D41)</f>
        <v>-4644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-982</v>
      </c>
      <c r="D43" s="55">
        <f>D42+D32+D20</f>
        <v>1445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2053</v>
      </c>
      <c r="D44" s="132">
        <v>608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1071</v>
      </c>
      <c r="D45" s="55">
        <f>D44+D43</f>
        <v>2053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1071</v>
      </c>
      <c r="D46" s="56">
        <v>2053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42420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J20" sqref="J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01.01.2015 - 31.12.2015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2089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200</v>
      </c>
      <c r="G11" s="58">
        <f>'справка №1-БАЛАНС'!H23</f>
        <v>0</v>
      </c>
      <c r="H11" s="60"/>
      <c r="I11" s="58">
        <f>'справка №1-БАЛАНС'!H28+'справка №1-БАЛАНС'!H31</f>
        <v>51</v>
      </c>
      <c r="J11" s="58">
        <f>'справка №1-БАЛАНС'!H29+'справка №1-БАЛАНС'!H32</f>
        <v>0</v>
      </c>
      <c r="K11" s="60"/>
      <c r="L11" s="344">
        <f>SUM(C11:K11)</f>
        <v>2340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2089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200</v>
      </c>
      <c r="G15" s="61">
        <f t="shared" si="2"/>
        <v>0</v>
      </c>
      <c r="H15" s="61">
        <f t="shared" si="2"/>
        <v>0</v>
      </c>
      <c r="I15" s="61">
        <f t="shared" si="2"/>
        <v>51</v>
      </c>
      <c r="J15" s="61">
        <f t="shared" si="2"/>
        <v>0</v>
      </c>
      <c r="K15" s="61">
        <f t="shared" si="2"/>
        <v>0</v>
      </c>
      <c r="L15" s="344">
        <f t="shared" si="1"/>
        <v>2340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629</v>
      </c>
      <c r="J16" s="345">
        <f>+'справка №1-БАЛАНС'!G32</f>
        <v>0</v>
      </c>
      <c r="K16" s="60"/>
      <c r="L16" s="344">
        <f t="shared" si="1"/>
        <v>629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0</v>
      </c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2089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200</v>
      </c>
      <c r="G29" s="59">
        <f t="shared" si="6"/>
        <v>0</v>
      </c>
      <c r="H29" s="59">
        <f t="shared" si="6"/>
        <v>0</v>
      </c>
      <c r="I29" s="59">
        <f t="shared" si="6"/>
        <v>680</v>
      </c>
      <c r="J29" s="59">
        <f t="shared" si="6"/>
        <v>0</v>
      </c>
      <c r="K29" s="59">
        <f t="shared" si="6"/>
        <v>0</v>
      </c>
      <c r="L29" s="344">
        <f t="shared" si="1"/>
        <v>2969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2089</v>
      </c>
      <c r="D32" s="59">
        <f t="shared" si="7"/>
        <v>0</v>
      </c>
      <c r="E32" s="59">
        <f t="shared" si="7"/>
        <v>0</v>
      </c>
      <c r="F32" s="59">
        <f t="shared" si="7"/>
        <v>200</v>
      </c>
      <c r="G32" s="59">
        <f t="shared" si="7"/>
        <v>0</v>
      </c>
      <c r="H32" s="59">
        <f t="shared" si="7"/>
        <v>0</v>
      </c>
      <c r="I32" s="59">
        <f t="shared" si="7"/>
        <v>680</v>
      </c>
      <c r="J32" s="59">
        <f t="shared" si="7"/>
        <v>0</v>
      </c>
      <c r="K32" s="59">
        <f t="shared" si="7"/>
        <v>0</v>
      </c>
      <c r="L32" s="344">
        <f t="shared" si="1"/>
        <v>2969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42420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6">
      <selection activeCell="L14" sqref="L1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383</v>
      </c>
      <c r="B2" s="604"/>
      <c r="C2" s="605" t="str">
        <f>'справка №1-БАЛАНС'!E3</f>
        <v> "Б.Л. ЛИЗИНГ" АД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03" t="s">
        <v>5</v>
      </c>
      <c r="B3" s="604"/>
      <c r="C3" s="606" t="str">
        <f>'справка №1-БАЛАНС'!E5</f>
        <v>01.01.2015 - 31.12.2015 год.</v>
      </c>
      <c r="D3" s="606"/>
      <c r="E3" s="606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2" t="s">
        <v>463</v>
      </c>
      <c r="B5" s="613"/>
      <c r="C5" s="616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9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9" t="s">
        <v>528</v>
      </c>
      <c r="R5" s="609" t="s">
        <v>529</v>
      </c>
    </row>
    <row r="6" spans="1:18" s="100" customFormat="1" ht="48">
      <c r="A6" s="614"/>
      <c r="B6" s="615"/>
      <c r="C6" s="617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10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10"/>
      <c r="R6" s="610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1333</v>
      </c>
      <c r="E10" s="189"/>
      <c r="F10" s="189">
        <v>1333</v>
      </c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>
        <v>177</v>
      </c>
      <c r="L10" s="65"/>
      <c r="M10" s="65">
        <v>177</v>
      </c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74</v>
      </c>
      <c r="E11" s="189">
        <v>4</v>
      </c>
      <c r="F11" s="189"/>
      <c r="G11" s="74">
        <f t="shared" si="2"/>
        <v>78</v>
      </c>
      <c r="H11" s="65"/>
      <c r="I11" s="65"/>
      <c r="J11" s="74">
        <f t="shared" si="3"/>
        <v>78</v>
      </c>
      <c r="K11" s="65">
        <v>58</v>
      </c>
      <c r="L11" s="65">
        <v>5</v>
      </c>
      <c r="M11" s="65"/>
      <c r="N11" s="74">
        <f t="shared" si="4"/>
        <v>63</v>
      </c>
      <c r="O11" s="65"/>
      <c r="P11" s="65"/>
      <c r="Q11" s="74">
        <f t="shared" si="0"/>
        <v>63</v>
      </c>
      <c r="R11" s="74">
        <f t="shared" si="1"/>
        <v>15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1052</v>
      </c>
      <c r="E13" s="189">
        <v>404</v>
      </c>
      <c r="F13" s="189">
        <v>230</v>
      </c>
      <c r="G13" s="74">
        <f t="shared" si="2"/>
        <v>1226</v>
      </c>
      <c r="H13" s="65"/>
      <c r="I13" s="65"/>
      <c r="J13" s="74">
        <f t="shared" si="3"/>
        <v>1226</v>
      </c>
      <c r="K13" s="65">
        <v>464</v>
      </c>
      <c r="L13" s="65">
        <v>263</v>
      </c>
      <c r="M13" s="65">
        <v>119</v>
      </c>
      <c r="N13" s="74">
        <f t="shared" si="4"/>
        <v>608</v>
      </c>
      <c r="O13" s="65"/>
      <c r="P13" s="65"/>
      <c r="Q13" s="74">
        <f t="shared" si="0"/>
        <v>608</v>
      </c>
      <c r="R13" s="74">
        <f t="shared" si="1"/>
        <v>618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2459</v>
      </c>
      <c r="E17" s="194">
        <f>SUM(E9:E16)</f>
        <v>408</v>
      </c>
      <c r="F17" s="194">
        <f>SUM(F9:F16)</f>
        <v>1563</v>
      </c>
      <c r="G17" s="74">
        <f t="shared" si="2"/>
        <v>1304</v>
      </c>
      <c r="H17" s="75">
        <f>SUM(H9:H16)</f>
        <v>0</v>
      </c>
      <c r="I17" s="75">
        <f>SUM(I9:I16)</f>
        <v>0</v>
      </c>
      <c r="J17" s="74">
        <f t="shared" si="3"/>
        <v>1304</v>
      </c>
      <c r="K17" s="75">
        <f>SUM(K9:K16)</f>
        <v>699</v>
      </c>
      <c r="L17" s="75">
        <f>SUM(L9:L16)</f>
        <v>268</v>
      </c>
      <c r="M17" s="75">
        <f>SUM(M9:M16)</f>
        <v>296</v>
      </c>
      <c r="N17" s="74">
        <f t="shared" si="4"/>
        <v>671</v>
      </c>
      <c r="O17" s="75">
        <f>SUM(O9:O16)</f>
        <v>0</v>
      </c>
      <c r="P17" s="75">
        <f>SUM(P9:P16)</f>
        <v>0</v>
      </c>
      <c r="Q17" s="74">
        <f t="shared" si="5"/>
        <v>671</v>
      </c>
      <c r="R17" s="74">
        <f t="shared" si="6"/>
        <v>633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29</v>
      </c>
      <c r="E22" s="189"/>
      <c r="F22" s="189"/>
      <c r="G22" s="74">
        <f t="shared" si="2"/>
        <v>29</v>
      </c>
      <c r="H22" s="65"/>
      <c r="I22" s="65"/>
      <c r="J22" s="74">
        <f t="shared" si="3"/>
        <v>29</v>
      </c>
      <c r="K22" s="65">
        <v>28</v>
      </c>
      <c r="L22" s="65">
        <v>1</v>
      </c>
      <c r="M22" s="65"/>
      <c r="N22" s="74">
        <f t="shared" si="4"/>
        <v>29</v>
      </c>
      <c r="O22" s="65"/>
      <c r="P22" s="65"/>
      <c r="Q22" s="74">
        <f t="shared" si="5"/>
        <v>29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29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29</v>
      </c>
      <c r="H25" s="66">
        <f t="shared" si="7"/>
        <v>0</v>
      </c>
      <c r="I25" s="66">
        <f t="shared" si="7"/>
        <v>0</v>
      </c>
      <c r="J25" s="67">
        <f t="shared" si="3"/>
        <v>29</v>
      </c>
      <c r="K25" s="66">
        <f t="shared" si="7"/>
        <v>28</v>
      </c>
      <c r="L25" s="66">
        <f t="shared" si="7"/>
        <v>1</v>
      </c>
      <c r="M25" s="66">
        <f t="shared" si="7"/>
        <v>0</v>
      </c>
      <c r="N25" s="67">
        <f t="shared" si="4"/>
        <v>29</v>
      </c>
      <c r="O25" s="66">
        <f t="shared" si="7"/>
        <v>0</v>
      </c>
      <c r="P25" s="66">
        <f t="shared" si="7"/>
        <v>0</v>
      </c>
      <c r="Q25" s="67">
        <f t="shared" si="5"/>
        <v>29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2488</v>
      </c>
      <c r="E40" s="438">
        <f>E17+E18+E19+E25+E38+E39</f>
        <v>408</v>
      </c>
      <c r="F40" s="438">
        <f aca="true" t="shared" si="13" ref="F40:R40">F17+F18+F19+F25+F38+F39</f>
        <v>1563</v>
      </c>
      <c r="G40" s="438">
        <f t="shared" si="13"/>
        <v>1333</v>
      </c>
      <c r="H40" s="438">
        <f t="shared" si="13"/>
        <v>0</v>
      </c>
      <c r="I40" s="438">
        <f t="shared" si="13"/>
        <v>0</v>
      </c>
      <c r="J40" s="438">
        <f t="shared" si="13"/>
        <v>1333</v>
      </c>
      <c r="K40" s="438">
        <f t="shared" si="13"/>
        <v>727</v>
      </c>
      <c r="L40" s="438">
        <f t="shared" si="13"/>
        <v>269</v>
      </c>
      <c r="M40" s="438">
        <f t="shared" si="13"/>
        <v>296</v>
      </c>
      <c r="N40" s="438">
        <f t="shared" si="13"/>
        <v>700</v>
      </c>
      <c r="O40" s="438">
        <f t="shared" si="13"/>
        <v>0</v>
      </c>
      <c r="P40" s="438">
        <f t="shared" si="13"/>
        <v>0</v>
      </c>
      <c r="Q40" s="438">
        <f t="shared" si="13"/>
        <v>700</v>
      </c>
      <c r="R40" s="438">
        <f t="shared" si="13"/>
        <v>633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8"/>
      <c r="L44" s="618"/>
      <c r="M44" s="618"/>
      <c r="N44" s="618"/>
      <c r="O44" s="607" t="s">
        <v>868</v>
      </c>
      <c r="P44" s="608"/>
      <c r="Q44" s="608"/>
      <c r="R44" s="608"/>
    </row>
    <row r="45" spans="1:18" ht="12">
      <c r="A45" s="349"/>
      <c r="B45" s="579">
        <f>'справка №1-БАЛАНС'!A99</f>
        <v>42420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D95" sqref="D9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01.01.2015 - 31.12.2015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6828</v>
      </c>
      <c r="D16" s="119">
        <f>+D17+D18</f>
        <v>0</v>
      </c>
      <c r="E16" s="120">
        <f t="shared" si="0"/>
        <v>6828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6828</v>
      </c>
      <c r="D17" s="108"/>
      <c r="E17" s="120">
        <f t="shared" si="0"/>
        <v>6828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6828</v>
      </c>
      <c r="D19" s="104">
        <f>D11+D15+D16</f>
        <v>0</v>
      </c>
      <c r="E19" s="118">
        <f>E11+E15+E16</f>
        <v>6828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2437</v>
      </c>
      <c r="D24" s="119">
        <f>SUM(D25:D27)</f>
        <v>2437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f>D25</f>
        <v>408</v>
      </c>
      <c r="D25" s="108">
        <v>408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f>D26</f>
        <v>239</v>
      </c>
      <c r="D26" s="108">
        <v>239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f>D27</f>
        <v>1790</v>
      </c>
      <c r="D27" s="108">
        <f>1790</f>
        <v>1790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113</v>
      </c>
      <c r="D28" s="108">
        <v>113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13</v>
      </c>
      <c r="D33" s="105">
        <f>SUM(D34:D37)</f>
        <v>13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4</v>
      </c>
      <c r="D34" s="108">
        <v>4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f>D35</f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9</v>
      </c>
      <c r="D36" s="108">
        <v>9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f>D37</f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5250</v>
      </c>
      <c r="D38" s="105">
        <f>SUM(D39:D42)</f>
        <v>5250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f>D42</f>
        <v>5250</v>
      </c>
      <c r="D42" s="108">
        <f>5215+35</f>
        <v>5250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7813</v>
      </c>
      <c r="D43" s="104">
        <f>D24+D28+D29+D31+D30+D32+D33+D38</f>
        <v>7813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14641</v>
      </c>
      <c r="D44" s="103">
        <f>D43+D21+D19+D9</f>
        <v>7813</v>
      </c>
      <c r="E44" s="118">
        <f>E43+E21+E19+E9</f>
        <v>6828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882</v>
      </c>
      <c r="D56" s="103">
        <f>D57+D59</f>
        <v>0</v>
      </c>
      <c r="E56" s="119">
        <f t="shared" si="1"/>
        <v>882</v>
      </c>
      <c r="F56" s="103">
        <f>F57+F59</f>
        <v>882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882</v>
      </c>
      <c r="D57" s="108"/>
      <c r="E57" s="119">
        <f t="shared" si="1"/>
        <v>882</v>
      </c>
      <c r="F57" s="108">
        <v>882</v>
      </c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6846</v>
      </c>
      <c r="D63" s="108"/>
      <c r="E63" s="119">
        <f t="shared" si="1"/>
        <v>6846</v>
      </c>
      <c r="F63" s="110">
        <v>6846</v>
      </c>
    </row>
    <row r="64" spans="1:6" ht="12">
      <c r="A64" s="396" t="s">
        <v>705</v>
      </c>
      <c r="B64" s="397" t="s">
        <v>706</v>
      </c>
      <c r="C64" s="108">
        <f>846+29</f>
        <v>875</v>
      </c>
      <c r="D64" s="108"/>
      <c r="E64" s="119">
        <f t="shared" si="1"/>
        <v>875</v>
      </c>
      <c r="F64" s="110">
        <v>875</v>
      </c>
    </row>
    <row r="65" spans="1:6" ht="12">
      <c r="A65" s="396" t="s">
        <v>707</v>
      </c>
      <c r="B65" s="397" t="s">
        <v>708</v>
      </c>
      <c r="C65" s="109">
        <v>846</v>
      </c>
      <c r="D65" s="109"/>
      <c r="E65" s="119">
        <f t="shared" si="1"/>
        <v>846</v>
      </c>
      <c r="F65" s="111">
        <v>846</v>
      </c>
    </row>
    <row r="66" spans="1:16" ht="12">
      <c r="A66" s="398" t="s">
        <v>709</v>
      </c>
      <c r="B66" s="394" t="s">
        <v>710</v>
      </c>
      <c r="C66" s="103">
        <f>C52+C56+C61+C62+C63+C64</f>
        <v>8603</v>
      </c>
      <c r="D66" s="103">
        <f>D52+D56+D61+D62+D63+D64</f>
        <v>0</v>
      </c>
      <c r="E66" s="119">
        <f t="shared" si="1"/>
        <v>8603</v>
      </c>
      <c r="F66" s="103">
        <f>F52+F56+F61+F62+F63+F64</f>
        <v>8603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39</v>
      </c>
      <c r="D71" s="105">
        <f>SUM(D72:D74)</f>
        <v>39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f>D72</f>
        <v>39</v>
      </c>
      <c r="D72" s="108">
        <v>39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f>D74</f>
        <v>0</v>
      </c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552</v>
      </c>
      <c r="D75" s="103">
        <f>D76+D78</f>
        <v>552</v>
      </c>
      <c r="E75" s="103">
        <f>E76+E78</f>
        <v>0</v>
      </c>
      <c r="F75" s="103">
        <f>F76+F78</f>
        <v>552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f>D76</f>
        <v>552</v>
      </c>
      <c r="D76" s="108">
        <v>552</v>
      </c>
      <c r="E76" s="119">
        <f t="shared" si="1"/>
        <v>0</v>
      </c>
      <c r="F76" s="108">
        <v>552</v>
      </c>
    </row>
    <row r="77" spans="1:6" ht="12">
      <c r="A77" s="396" t="s">
        <v>725</v>
      </c>
      <c r="B77" s="397" t="s">
        <v>726</v>
      </c>
      <c r="C77" s="109">
        <f>D77</f>
        <v>0</v>
      </c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4896</v>
      </c>
      <c r="D80" s="103">
        <f>SUM(D81:D84)</f>
        <v>4896</v>
      </c>
      <c r="E80" s="103">
        <f>SUM(E81:E84)</f>
        <v>0</v>
      </c>
      <c r="F80" s="103">
        <f>SUM(F81:F84)</f>
        <v>4896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f>D82</f>
        <v>4498</v>
      </c>
      <c r="D82" s="108">
        <v>4498</v>
      </c>
      <c r="E82" s="119">
        <f t="shared" si="1"/>
        <v>0</v>
      </c>
      <c r="F82" s="108">
        <v>4498</v>
      </c>
    </row>
    <row r="83" spans="1:6" ht="24">
      <c r="A83" s="396" t="s">
        <v>736</v>
      </c>
      <c r="B83" s="397" t="s">
        <v>737</v>
      </c>
      <c r="C83" s="108">
        <f>D83</f>
        <v>398</v>
      </c>
      <c r="D83" s="108">
        <v>398</v>
      </c>
      <c r="E83" s="119">
        <f t="shared" si="1"/>
        <v>0</v>
      </c>
      <c r="F83" s="108">
        <v>398</v>
      </c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404</v>
      </c>
      <c r="D85" s="104">
        <f>SUM(D86:D90)+D94</f>
        <v>404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f>D87</f>
        <v>101</v>
      </c>
      <c r="D87" s="108">
        <v>101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f>D88</f>
        <v>185</v>
      </c>
      <c r="D88" s="108">
        <v>185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f>D89</f>
        <v>33</v>
      </c>
      <c r="D89" s="108">
        <v>33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76</v>
      </c>
      <c r="D90" s="103">
        <f>SUM(D91:D93)</f>
        <v>76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f>D91</f>
        <v>0</v>
      </c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f>D92</f>
        <v>69</v>
      </c>
      <c r="D92" s="108">
        <v>69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f>D93</f>
        <v>7</v>
      </c>
      <c r="D93" s="108">
        <v>7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f>D94</f>
        <v>9</v>
      </c>
      <c r="D94" s="108">
        <v>9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f>D95</f>
        <v>155</v>
      </c>
      <c r="D95" s="108">
        <v>155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6046</v>
      </c>
      <c r="D96" s="104">
        <f>D85+D80+D75+D71+D95</f>
        <v>6046</v>
      </c>
      <c r="E96" s="104">
        <f>E85+E80+E75+E71+E95</f>
        <v>0</v>
      </c>
      <c r="F96" s="104">
        <f>F85+F80+F75+F71+F95</f>
        <v>5448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14649</v>
      </c>
      <c r="D97" s="104">
        <f>D96+D68+D66</f>
        <v>6046</v>
      </c>
      <c r="E97" s="104">
        <f>E96+E68+E66</f>
        <v>8603</v>
      </c>
      <c r="F97" s="104">
        <f>F96+F68+F66</f>
        <v>14051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42420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50" sqref="F5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01.01.2015 - 31.12.2015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42420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F60" sqref="E60:F6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01.01.2015 - 31.12.2015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42420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 Angelova</cp:lastModifiedBy>
  <cp:lastPrinted>2016-03-30T13:09:00Z</cp:lastPrinted>
  <dcterms:created xsi:type="dcterms:W3CDTF">2000-06-29T12:02:40Z</dcterms:created>
  <dcterms:modified xsi:type="dcterms:W3CDTF">2016-03-30T13:32:18Z</dcterms:modified>
  <cp:category/>
  <cp:version/>
  <cp:contentType/>
  <cp:contentStatus/>
</cp:coreProperties>
</file>